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Proprietaire\Desktop\SITE INTERNET\2025\EDEN AUTO 2025\"/>
    </mc:Choice>
  </mc:AlternateContent>
  <xr:revisionPtr revIDLastSave="0" documentId="8_{9B15918C-2D38-4DED-946E-486567C0D96C}" xr6:coauthVersionLast="47" xr6:coauthVersionMax="47" xr10:uidLastSave="{00000000-0000-0000-0000-000000000000}"/>
  <bookViews>
    <workbookView xWindow="-120" yWindow="-120" windowWidth="29040" windowHeight="15840" tabRatio="754" activeTab="9" xr2:uid="{00000000-000D-0000-FFFF-FFFF00000000}"/>
  </bookViews>
  <sheets>
    <sheet name="Lieux" sheetId="1" r:id="rId1"/>
    <sheet name="Etape1" sheetId="2" r:id="rId2"/>
    <sheet name="Etape2" sheetId="3" r:id="rId3"/>
    <sheet name="Etape3" sheetId="4" r:id="rId4"/>
    <sheet name="Etape4" sheetId="5" r:id="rId5"/>
    <sheet name="Etape5" sheetId="6" r:id="rId6"/>
    <sheet name="Etape6" sheetId="7" r:id="rId7"/>
    <sheet name="Etape7" sheetId="8" r:id="rId8"/>
    <sheet name="Etape8" sheetId="9" r:id="rId9"/>
    <sheet name="CLASSEMENT" sheetId="10" r:id="rId10"/>
  </sheets>
  <definedNames>
    <definedName name="ScoreE1" localSheetId="2">Etape2!$G$5:$G$13</definedName>
    <definedName name="ScoreE1" localSheetId="3">Etape3!$G$5:$G$13</definedName>
    <definedName name="ScoreE1" localSheetId="4">Etape4!$G$5:$G$13</definedName>
    <definedName name="ScoreE1" localSheetId="5">Etape5!$G$5:$G$13</definedName>
    <definedName name="ScoreE1" localSheetId="6">Etape6!$G$5:$G$13</definedName>
    <definedName name="ScoreE1" localSheetId="7">Etape7!$G$5:$G$13</definedName>
    <definedName name="ScoreE1" localSheetId="8">Etape8!$G$5:$G$13</definedName>
    <definedName name="ScoreE1">Etape1!$G$5:$G$13</definedName>
    <definedName name="ScoreEC1" localSheetId="2">Etape2!$D$5:$D$13</definedName>
    <definedName name="ScoreEC1" localSheetId="3">Etape3!$D$5:$D$13</definedName>
    <definedName name="ScoreEC1" localSheetId="4">Etape4!$D$5:$D$13</definedName>
    <definedName name="ScoreEC1" localSheetId="5">Etape5!$D$5:$D$13</definedName>
    <definedName name="ScoreEC1" localSheetId="6">Etape6!$D$5:$D$13</definedName>
    <definedName name="ScoreEC1" localSheetId="7">Etape7!$D$5:$D$13</definedName>
    <definedName name="ScoreEC1" localSheetId="8">Etape8!$D$5:$D$13</definedName>
    <definedName name="ScoreEC1">Etape1!$D$5:$D$13</definedName>
    <definedName name="ScoreGeneral">CLASSEMENT!$O$5:$O$13</definedName>
    <definedName name="ScoreTOTAL" localSheetId="9">CLASSEMENT!$J$6:$J$14</definedName>
    <definedName name="_xlnm.Print_Area" localSheetId="1">Etape1!$A$1:$H$21</definedName>
    <definedName name="_xlnm.Print_Area" localSheetId="2">Etape2!$A$1:$H$18</definedName>
    <definedName name="_xlnm.Print_Area" localSheetId="3">Etape3!$A$1:$H$17</definedName>
    <definedName name="_xlnm.Print_Area" localSheetId="4">Etape4!$A$1:$H$17</definedName>
    <definedName name="_xlnm.Print_Area" localSheetId="5">Etape5!$A$1:$H$17</definedName>
    <definedName name="_xlnm.Print_Area" localSheetId="6">Etape6!$A$1:$H$17</definedName>
    <definedName name="_xlnm.Print_Area" localSheetId="7">Etape7!$A$1:$H$17</definedName>
    <definedName name="_xlnm.Print_Area" localSheetId="8">Etape8!$A$1:$H$17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4" i="10" l="1"/>
  <c r="A13" i="9"/>
  <c r="G13" i="9"/>
  <c r="A13" i="8"/>
  <c r="G13" i="8"/>
  <c r="H14" i="10" s="1"/>
  <c r="A13" i="7"/>
  <c r="G13" i="7"/>
  <c r="G14" i="10" s="1"/>
  <c r="A13" i="6"/>
  <c r="G13" i="6"/>
  <c r="A13" i="5"/>
  <c r="G13" i="5"/>
  <c r="E14" i="10" s="1"/>
  <c r="A13" i="4"/>
  <c r="G13" i="4"/>
  <c r="D14" i="10" s="1"/>
  <c r="A13" i="3"/>
  <c r="G13" i="3"/>
  <c r="C14" i="10" s="1"/>
  <c r="G13" i="2"/>
  <c r="B14" i="10" s="1"/>
  <c r="G5" i="2"/>
  <c r="B6" i="10" s="1"/>
  <c r="A13" i="10"/>
  <c r="A12" i="10"/>
  <c r="A11" i="10"/>
  <c r="A10" i="10"/>
  <c r="A9" i="10"/>
  <c r="A8" i="10"/>
  <c r="A7" i="10"/>
  <c r="D7" i="10"/>
  <c r="A6" i="10"/>
  <c r="G12" i="9"/>
  <c r="I13" i="10" s="1"/>
  <c r="A12" i="9"/>
  <c r="G11" i="9"/>
  <c r="I12" i="10" s="1"/>
  <c r="A11" i="9"/>
  <c r="G10" i="9"/>
  <c r="I11" i="10" s="1"/>
  <c r="A10" i="9"/>
  <c r="G9" i="9"/>
  <c r="I10" i="10" s="1"/>
  <c r="A9" i="9"/>
  <c r="G8" i="9"/>
  <c r="A8" i="9"/>
  <c r="G7" i="9"/>
  <c r="I8" i="10" s="1"/>
  <c r="A7" i="9"/>
  <c r="G6" i="9"/>
  <c r="I7" i="10" s="1"/>
  <c r="A6" i="9"/>
  <c r="G5" i="9"/>
  <c r="A5" i="9"/>
  <c r="A1" i="9"/>
  <c r="G12" i="8"/>
  <c r="H13" i="10" s="1"/>
  <c r="A12" i="8"/>
  <c r="G11" i="8"/>
  <c r="H12" i="10" s="1"/>
  <c r="A11" i="8"/>
  <c r="G10" i="8"/>
  <c r="H11" i="10" s="1"/>
  <c r="A10" i="8"/>
  <c r="G9" i="8"/>
  <c r="H10" i="10" s="1"/>
  <c r="A9" i="8"/>
  <c r="G8" i="8"/>
  <c r="H9" i="10" s="1"/>
  <c r="A8" i="8"/>
  <c r="G7" i="8"/>
  <c r="H8" i="10" s="1"/>
  <c r="A7" i="8"/>
  <c r="G6" i="8"/>
  <c r="H7" i="10" s="1"/>
  <c r="A6" i="8"/>
  <c r="A5" i="8"/>
  <c r="A1" i="8"/>
  <c r="G12" i="7"/>
  <c r="G13" i="10" s="1"/>
  <c r="A12" i="7"/>
  <c r="G11" i="7"/>
  <c r="G12" i="10" s="1"/>
  <c r="A11" i="7"/>
  <c r="G10" i="7"/>
  <c r="G11" i="10" s="1"/>
  <c r="A10" i="7"/>
  <c r="G9" i="7"/>
  <c r="A9" i="7"/>
  <c r="G8" i="7"/>
  <c r="G9" i="10" s="1"/>
  <c r="A8" i="7"/>
  <c r="G7" i="7"/>
  <c r="G8" i="10" s="1"/>
  <c r="A7" i="7"/>
  <c r="G6" i="7"/>
  <c r="G7" i="10" s="1"/>
  <c r="A6" i="7"/>
  <c r="G5" i="7"/>
  <c r="G6" i="10" s="1"/>
  <c r="A5" i="7"/>
  <c r="A1" i="7"/>
  <c r="G12" i="6"/>
  <c r="A12" i="6"/>
  <c r="G11" i="6"/>
  <c r="F12" i="10" s="1"/>
  <c r="A11" i="6"/>
  <c r="G10" i="6"/>
  <c r="F11" i="10" s="1"/>
  <c r="A10" i="6"/>
  <c r="G9" i="6"/>
  <c r="F10" i="10" s="1"/>
  <c r="A9" i="6"/>
  <c r="G8" i="6"/>
  <c r="F9" i="10" s="1"/>
  <c r="A8" i="6"/>
  <c r="G7" i="6"/>
  <c r="A7" i="6"/>
  <c r="G6" i="6"/>
  <c r="F7" i="10" s="1"/>
  <c r="A6" i="6"/>
  <c r="G5" i="6"/>
  <c r="F6" i="10" s="1"/>
  <c r="A5" i="6"/>
  <c r="A1" i="6"/>
  <c r="G12" i="5"/>
  <c r="E13" i="10" s="1"/>
  <c r="A12" i="5"/>
  <c r="G11" i="5"/>
  <c r="E12" i="10" s="1"/>
  <c r="A11" i="5"/>
  <c r="G10" i="5"/>
  <c r="E11" i="10" s="1"/>
  <c r="A10" i="5"/>
  <c r="G9" i="5"/>
  <c r="E10" i="10" s="1"/>
  <c r="A9" i="5"/>
  <c r="G8" i="5"/>
  <c r="E9" i="10" s="1"/>
  <c r="A8" i="5"/>
  <c r="G7" i="5"/>
  <c r="E8" i="10" s="1"/>
  <c r="A7" i="5"/>
  <c r="G6" i="5"/>
  <c r="A6" i="5"/>
  <c r="G5" i="5"/>
  <c r="E6" i="10" s="1"/>
  <c r="A5" i="5"/>
  <c r="A1" i="5"/>
  <c r="G12" i="4"/>
  <c r="A12" i="4"/>
  <c r="G11" i="4"/>
  <c r="A11" i="4"/>
  <c r="G10" i="4"/>
  <c r="D11" i="10" s="1"/>
  <c r="A10" i="4"/>
  <c r="G9" i="4"/>
  <c r="D10" i="10" s="1"/>
  <c r="A9" i="4"/>
  <c r="G8" i="4"/>
  <c r="D9" i="10" s="1"/>
  <c r="A8" i="4"/>
  <c r="G7" i="4"/>
  <c r="D8" i="10" s="1"/>
  <c r="A7" i="4"/>
  <c r="A6" i="4"/>
  <c r="G5" i="4"/>
  <c r="A5" i="4"/>
  <c r="A1" i="4"/>
  <c r="G12" i="3"/>
  <c r="A12" i="3"/>
  <c r="G11" i="3"/>
  <c r="C12" i="10" s="1"/>
  <c r="A11" i="3"/>
  <c r="G10" i="3"/>
  <c r="C11" i="10" s="1"/>
  <c r="A10" i="3"/>
  <c r="G9" i="3"/>
  <c r="A9" i="3"/>
  <c r="G8" i="3"/>
  <c r="A8" i="3"/>
  <c r="G7" i="3"/>
  <c r="A7" i="3"/>
  <c r="G6" i="3"/>
  <c r="C7" i="10" s="1"/>
  <c r="A6" i="3"/>
  <c r="G5" i="3"/>
  <c r="C6" i="10" s="1"/>
  <c r="A5" i="3"/>
  <c r="A1" i="3"/>
  <c r="G12" i="2"/>
  <c r="B13" i="10" s="1"/>
  <c r="A12" i="2"/>
  <c r="G11" i="2"/>
  <c r="B12" i="10" s="1"/>
  <c r="A11" i="2"/>
  <c r="G10" i="2"/>
  <c r="B11" i="10" s="1"/>
  <c r="A10" i="2"/>
  <c r="G9" i="2"/>
  <c r="B10" i="10" s="1"/>
  <c r="A9" i="2"/>
  <c r="G8" i="2"/>
  <c r="B9" i="10" s="1"/>
  <c r="A8" i="2"/>
  <c r="G7" i="2"/>
  <c r="B8" i="10" s="1"/>
  <c r="A7" i="2"/>
  <c r="G6" i="2"/>
  <c r="A6" i="2"/>
  <c r="A5" i="2"/>
  <c r="A3" i="2"/>
  <c r="A3" i="7" s="1"/>
  <c r="A1" i="2"/>
  <c r="H13" i="9" l="1"/>
  <c r="I14" i="10"/>
  <c r="J14" i="10" s="1"/>
  <c r="H6" i="8"/>
  <c r="H8" i="8"/>
  <c r="H11" i="8"/>
  <c r="H13" i="8"/>
  <c r="H7" i="7"/>
  <c r="H9" i="7"/>
  <c r="H8" i="7"/>
  <c r="H11" i="7"/>
  <c r="H12" i="7"/>
  <c r="H13" i="7"/>
  <c r="H13" i="6"/>
  <c r="H5" i="5"/>
  <c r="H7" i="5"/>
  <c r="H8" i="5"/>
  <c r="H10" i="5"/>
  <c r="H13" i="5"/>
  <c r="E7" i="10"/>
  <c r="J7" i="10" s="1"/>
  <c r="H13" i="4"/>
  <c r="H13" i="3"/>
  <c r="H6" i="3"/>
  <c r="H9" i="3"/>
  <c r="H12" i="2"/>
  <c r="H13" i="2"/>
  <c r="H5" i="3"/>
  <c r="H8" i="3"/>
  <c r="H12" i="3"/>
  <c r="H12" i="6"/>
  <c r="F13" i="10"/>
  <c r="H9" i="6"/>
  <c r="H6" i="6"/>
  <c r="H5" i="6"/>
  <c r="H7" i="6"/>
  <c r="H10" i="6"/>
  <c r="H10" i="4"/>
  <c r="H6" i="4"/>
  <c r="H8" i="4"/>
  <c r="D6" i="10"/>
  <c r="H8" i="9"/>
  <c r="H5" i="9"/>
  <c r="H10" i="9"/>
  <c r="I6" i="10"/>
  <c r="H12" i="9"/>
  <c r="H9" i="9"/>
  <c r="H8" i="2"/>
  <c r="H7" i="2"/>
  <c r="H9" i="2"/>
  <c r="H6" i="2"/>
  <c r="A3" i="3"/>
  <c r="A3" i="9"/>
  <c r="A3" i="4"/>
  <c r="A3" i="5"/>
  <c r="J11" i="10"/>
  <c r="J12" i="10"/>
  <c r="H9" i="8"/>
  <c r="H11" i="9"/>
  <c r="H12" i="4"/>
  <c r="H6" i="5"/>
  <c r="H8" i="6"/>
  <c r="H10" i="7"/>
  <c r="A3" i="8"/>
  <c r="H12" i="8"/>
  <c r="H6" i="9"/>
  <c r="C9" i="10"/>
  <c r="H5" i="2"/>
  <c r="H7" i="3"/>
  <c r="H10" i="3"/>
  <c r="H7" i="4"/>
  <c r="H9" i="5"/>
  <c r="H11" i="6"/>
  <c r="H5" i="7"/>
  <c r="H7" i="8"/>
  <c r="D13" i="10"/>
  <c r="H10" i="2"/>
  <c r="H9" i="4"/>
  <c r="H10" i="8"/>
  <c r="H5" i="8"/>
  <c r="H7" i="9"/>
  <c r="C8" i="10"/>
  <c r="J8" i="10" s="1"/>
  <c r="H11" i="3"/>
  <c r="H5" i="4"/>
  <c r="A3" i="6"/>
  <c r="H6" i="7"/>
  <c r="C10" i="10"/>
  <c r="J10" i="10" s="1"/>
  <c r="H11" i="5"/>
  <c r="H11" i="2"/>
  <c r="H12" i="5"/>
  <c r="H11" i="4"/>
  <c r="J13" i="10" l="1"/>
  <c r="J6" i="10"/>
  <c r="J9" i="10"/>
  <c r="K9" i="10" l="1"/>
  <c r="K10" i="10"/>
  <c r="K14" i="10"/>
  <c r="K7" i="10"/>
  <c r="K8" i="10"/>
  <c r="K6" i="10"/>
  <c r="K11" i="10"/>
  <c r="K12" i="10"/>
  <c r="K13" i="10"/>
</calcChain>
</file>

<file path=xl/sharedStrings.xml><?xml version="1.0" encoding="utf-8"?>
<sst xmlns="http://schemas.openxmlformats.org/spreadsheetml/2006/main" count="106" uniqueCount="45">
  <si>
    <t>Année 2023</t>
  </si>
  <si>
    <t>Etape1</t>
  </si>
  <si>
    <t>BRIVE</t>
  </si>
  <si>
    <t>Etape2</t>
  </si>
  <si>
    <t>LA MARTERIE</t>
  </si>
  <si>
    <t>Etape3</t>
  </si>
  <si>
    <t>Etape4</t>
  </si>
  <si>
    <t>LOLIVARIE</t>
  </si>
  <si>
    <t>Etape5</t>
  </si>
  <si>
    <t>PERIGUEUX</t>
  </si>
  <si>
    <t>Etape6</t>
  </si>
  <si>
    <t>SOUILLAC</t>
  </si>
  <si>
    <t>Etape7</t>
  </si>
  <si>
    <t>MORTEMART</t>
  </si>
  <si>
    <t>Etape8</t>
  </si>
  <si>
    <t>AUBAZINE</t>
  </si>
  <si>
    <t>Saison</t>
  </si>
  <si>
    <t>1ère carte Brut</t>
  </si>
  <si>
    <t>1ère carte Net</t>
  </si>
  <si>
    <t>2ème carte Net</t>
  </si>
  <si>
    <t>3ème carte Net</t>
  </si>
  <si>
    <t>4ème carte Net</t>
  </si>
  <si>
    <t>Résultats</t>
  </si>
  <si>
    <t>CLUBS</t>
  </si>
  <si>
    <t>Score</t>
  </si>
  <si>
    <t>Rang</t>
  </si>
  <si>
    <t>Résultats Bruts</t>
  </si>
  <si>
    <t xml:space="preserve">Résultats </t>
  </si>
  <si>
    <t>1ère étape</t>
  </si>
  <si>
    <t>2ème étape</t>
  </si>
  <si>
    <t>3ème étape</t>
  </si>
  <si>
    <t>4ème étape</t>
  </si>
  <si>
    <t>5ème étape</t>
  </si>
  <si>
    <t>6ème étape</t>
  </si>
  <si>
    <t>7ème étape</t>
  </si>
  <si>
    <t>8ème étape</t>
  </si>
  <si>
    <t>Total</t>
  </si>
  <si>
    <t>RANG</t>
  </si>
  <si>
    <t>Clubs / Golfs</t>
  </si>
  <si>
    <t>PARTICIPANTS</t>
  </si>
  <si>
    <t xml:space="preserve">Mis à jour le </t>
  </si>
  <si>
    <t>SAINT-LAZARE</t>
  </si>
  <si>
    <t>Saison 2025</t>
  </si>
  <si>
    <t>ESSENDIERAS</t>
  </si>
  <si>
    <t>CLASSEMENT GENERAL PROVISOIRE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</si>
</sst>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"/>
    </font>
    <font>
      <sz val="6"/>
      <name val="Arial"/>
      <family val="2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24"/>
      <color theme="1"/>
      <name val="Calibri"/>
      <family val="2"/>
      <charset val="1"/>
    </font>
    <font>
      <sz val="18"/>
      <color theme="1"/>
      <name val="Calibri"/>
      <family val="2"/>
      <charset val="1"/>
    </font>
    <font>
      <b/>
      <sz val="18"/>
      <name val="Calibri"/>
      <family val="2"/>
      <charset val="1"/>
    </font>
    <font>
      <sz val="12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sz val="18"/>
      <name val="Calibri"/>
      <family val="2"/>
      <charset val="1"/>
    </font>
    <font>
      <sz val="24"/>
      <color theme="1"/>
      <name val="Calibri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Arial"/>
      <family val="2"/>
      <charset val="1"/>
    </font>
    <font>
      <b/>
      <sz val="11"/>
      <name val="Arial"/>
      <family val="2"/>
      <charset val="1"/>
    </font>
    <font>
      <sz val="24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87182226020086"/>
        <bgColor rgb="FF9999FF"/>
      </patternFill>
    </fill>
    <fill>
      <patternFill patternType="solid">
        <fgColor theme="4" tint="0.79989013336588644"/>
        <bgColor rgb="FFF2F2F2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3" borderId="4" xfId="0" applyNumberFormat="1" applyFont="1" applyFill="1" applyBorder="1" applyProtection="1">
      <protection locked="0"/>
    </xf>
    <xf numFmtId="1" fontId="9" fillId="0" borderId="1" xfId="0" applyNumberFormat="1" applyFont="1" applyBorder="1"/>
    <xf numFmtId="1" fontId="5" fillId="0" borderId="3" xfId="0" applyNumberFormat="1" applyFont="1" applyBorder="1" applyAlignment="1">
      <alignment horizontal="left"/>
    </xf>
    <xf numFmtId="1" fontId="9" fillId="0" borderId="3" xfId="0" applyNumberFormat="1" applyFont="1" applyBorder="1" applyAlignment="1">
      <alignment horizontal="left"/>
    </xf>
    <xf numFmtId="0" fontId="10" fillId="0" borderId="0" xfId="0" applyFont="1"/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3" borderId="4" xfId="0" applyFont="1" applyFill="1" applyBorder="1" applyProtection="1">
      <protection locked="0"/>
    </xf>
    <xf numFmtId="0" fontId="9" fillId="0" borderId="1" xfId="0" applyFont="1" applyBorder="1"/>
    <xf numFmtId="0" fontId="11" fillId="0" borderId="0" xfId="1" applyFont="1"/>
    <xf numFmtId="0" fontId="11" fillId="0" borderId="0" xfId="1" applyFont="1" applyAlignment="1">
      <alignment horizontal="center"/>
    </xf>
    <xf numFmtId="0" fontId="11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0" xfId="1" applyFont="1"/>
    <xf numFmtId="0" fontId="12" fillId="0" borderId="1" xfId="1" applyFont="1" applyBorder="1" applyAlignment="1">
      <alignment horizontal="center" vertical="center"/>
    </xf>
    <xf numFmtId="0" fontId="13" fillId="4" borderId="1" xfId="1" applyFont="1" applyFill="1" applyBorder="1" applyAlignment="1">
      <alignment horizontal="center"/>
    </xf>
    <xf numFmtId="0" fontId="13" fillId="0" borderId="0" xfId="1" applyFont="1"/>
    <xf numFmtId="0" fontId="13" fillId="4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4" fontId="11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1" fillId="3" borderId="2" xfId="1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11" fillId="5" borderId="1" xfId="1" applyFont="1" applyFill="1" applyBorder="1"/>
    <xf numFmtId="0" fontId="4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1" fillId="2" borderId="0" xfId="1" applyFont="1" applyFill="1" applyAlignment="1">
      <alignment horizontal="center" vertical="center"/>
    </xf>
    <xf numFmtId="14" fontId="11" fillId="0" borderId="0" xfId="1" applyNumberFormat="1" applyFont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405995</xdr:colOff>
      <xdr:row>15</xdr:row>
      <xdr:rowOff>24840</xdr:rowOff>
    </xdr:from>
    <xdr:to>
      <xdr:col>4</xdr:col>
      <xdr:colOff>403350</xdr:colOff>
      <xdr:row>19</xdr:row>
      <xdr:rowOff>181019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0528" y="4325907"/>
          <a:ext cx="1453622" cy="901246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364537</xdr:colOff>
      <xdr:row>14</xdr:row>
      <xdr:rowOff>26640</xdr:rowOff>
    </xdr:from>
    <xdr:to>
      <xdr:col>4</xdr:col>
      <xdr:colOff>378142</xdr:colOff>
      <xdr:row>17</xdr:row>
      <xdr:rowOff>48960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89204" y="4361573"/>
          <a:ext cx="1469871" cy="9113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322486</xdr:colOff>
      <xdr:row>14</xdr:row>
      <xdr:rowOff>123839</xdr:rowOff>
    </xdr:from>
    <xdr:to>
      <xdr:col>4</xdr:col>
      <xdr:colOff>333768</xdr:colOff>
      <xdr:row>17</xdr:row>
      <xdr:rowOff>144719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8553" y="4475706"/>
          <a:ext cx="1467548" cy="909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360328</xdr:colOff>
      <xdr:row>13</xdr:row>
      <xdr:rowOff>280160</xdr:rowOff>
    </xdr:from>
    <xdr:to>
      <xdr:col>4</xdr:col>
      <xdr:colOff>373352</xdr:colOff>
      <xdr:row>17</xdr:row>
      <xdr:rowOff>5786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56395" y="4335693"/>
          <a:ext cx="1469290" cy="910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329439</xdr:colOff>
      <xdr:row>13</xdr:row>
      <xdr:rowOff>296320</xdr:rowOff>
    </xdr:from>
    <xdr:to>
      <xdr:col>4</xdr:col>
      <xdr:colOff>340721</xdr:colOff>
      <xdr:row>17</xdr:row>
      <xdr:rowOff>20866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25506" y="4351853"/>
          <a:ext cx="1467548" cy="909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319793</xdr:colOff>
      <xdr:row>13</xdr:row>
      <xdr:rowOff>251787</xdr:rowOff>
    </xdr:from>
    <xdr:to>
      <xdr:col>4</xdr:col>
      <xdr:colOff>331075</xdr:colOff>
      <xdr:row>16</xdr:row>
      <xdr:rowOff>272667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42860" y="4298854"/>
          <a:ext cx="1467548" cy="909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387286</xdr:colOff>
      <xdr:row>14</xdr:row>
      <xdr:rowOff>69560</xdr:rowOff>
    </xdr:from>
    <xdr:to>
      <xdr:col>4</xdr:col>
      <xdr:colOff>398568</xdr:colOff>
      <xdr:row>17</xdr:row>
      <xdr:rowOff>90440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10353" y="4412960"/>
          <a:ext cx="1467548" cy="909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362099</xdr:colOff>
      <xdr:row>14</xdr:row>
      <xdr:rowOff>23134</xdr:rowOff>
    </xdr:from>
    <xdr:to>
      <xdr:col>4</xdr:col>
      <xdr:colOff>373381</xdr:colOff>
      <xdr:row>17</xdr:row>
      <xdr:rowOff>44014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85166" y="4366534"/>
          <a:ext cx="1467548" cy="9098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1</xdr:row>
      <xdr:rowOff>27000</xdr:rowOff>
    </xdr:from>
    <xdr:to>
      <xdr:col>1</xdr:col>
      <xdr:colOff>720</xdr:colOff>
      <xdr:row>3</xdr:row>
      <xdr:rowOff>534240</xdr:rowOff>
    </xdr:to>
    <xdr:pic>
      <xdr:nvPicPr>
        <xdr:cNvPr id="8" name="Image 1" descr="logo parot3 - AUTOMOBILES.jp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60" y="274680"/>
          <a:ext cx="2117160" cy="1002600"/>
        </a:xfrm>
        <a:prstGeom prst="rect">
          <a:avLst/>
        </a:prstGeom>
        <a:noFill/>
        <a:ln w="28575">
          <a:solidFill>
            <a:srgbClr val="558ED5"/>
          </a:solidFill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2"/>
  <sheetViews>
    <sheetView workbookViewId="0">
      <selection activeCell="K24" sqref="K24"/>
    </sheetView>
  </sheetViews>
  <sheetFormatPr baseColWidth="10" defaultColWidth="10.7109375" defaultRowHeight="15" x14ac:dyDescent="0.25"/>
  <cols>
    <col min="2" max="2" width="20.42578125" customWidth="1"/>
  </cols>
  <sheetData>
    <row r="2" spans="1:2" x14ac:dyDescent="0.25">
      <c r="A2" t="s">
        <v>0</v>
      </c>
    </row>
    <row r="3" spans="1:2" x14ac:dyDescent="0.25">
      <c r="A3" t="s">
        <v>1</v>
      </c>
      <c r="B3" s="1" t="s">
        <v>4</v>
      </c>
    </row>
    <row r="4" spans="1:2" x14ac:dyDescent="0.25">
      <c r="A4" t="s">
        <v>3</v>
      </c>
      <c r="B4" s="1" t="s">
        <v>2</v>
      </c>
    </row>
    <row r="5" spans="1:2" x14ac:dyDescent="0.25">
      <c r="A5" t="s">
        <v>5</v>
      </c>
      <c r="B5" s="1" t="s">
        <v>11</v>
      </c>
    </row>
    <row r="6" spans="1:2" x14ac:dyDescent="0.25">
      <c r="A6" t="s">
        <v>6</v>
      </c>
      <c r="B6" s="1" t="s">
        <v>15</v>
      </c>
    </row>
    <row r="7" spans="1:2" x14ac:dyDescent="0.25">
      <c r="A7" t="s">
        <v>8</v>
      </c>
      <c r="B7" s="1" t="s">
        <v>13</v>
      </c>
    </row>
    <row r="8" spans="1:2" x14ac:dyDescent="0.25">
      <c r="A8" t="s">
        <v>10</v>
      </c>
      <c r="B8" s="1" t="s">
        <v>9</v>
      </c>
    </row>
    <row r="9" spans="1:2" x14ac:dyDescent="0.25">
      <c r="A9" t="s">
        <v>12</v>
      </c>
      <c r="B9" s="2" t="s">
        <v>41</v>
      </c>
    </row>
    <row r="10" spans="1:2" x14ac:dyDescent="0.25">
      <c r="A10" t="s">
        <v>14</v>
      </c>
      <c r="B10" s="2" t="s">
        <v>7</v>
      </c>
    </row>
    <row r="12" spans="1:2" ht="15.75" x14ac:dyDescent="0.25">
      <c r="A12" t="s">
        <v>16</v>
      </c>
      <c r="B12" s="3" t="s">
        <v>42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6"/>
  <sheetViews>
    <sheetView showGridLines="0" tabSelected="1" workbookViewId="0">
      <selection activeCell="F24" sqref="F24"/>
    </sheetView>
  </sheetViews>
  <sheetFormatPr baseColWidth="10" defaultColWidth="7.42578125" defaultRowHeight="18" x14ac:dyDescent="0.25"/>
  <cols>
    <col min="1" max="1" width="30.5703125" style="19" customWidth="1"/>
    <col min="2" max="9" width="11.42578125" style="19" customWidth="1"/>
    <col min="10" max="10" width="10.85546875" style="19" customWidth="1"/>
    <col min="11" max="11" width="16.7109375" style="20" customWidth="1"/>
    <col min="12" max="16384" width="7.42578125" style="19"/>
  </cols>
  <sheetData>
    <row r="1" spans="1:11" ht="19.5" customHeight="1" x14ac:dyDescent="0.25"/>
    <row r="2" spans="1:11" ht="19.5" customHeight="1" x14ac:dyDescent="0.25">
      <c r="A2" s="21"/>
      <c r="B2" s="45" t="s">
        <v>44</v>
      </c>
      <c r="C2" s="45"/>
      <c r="D2" s="45"/>
      <c r="E2" s="45"/>
      <c r="F2" s="45"/>
      <c r="G2" s="45"/>
      <c r="H2" s="45"/>
      <c r="I2" s="45"/>
      <c r="J2" s="45"/>
      <c r="K2" s="45"/>
    </row>
    <row r="3" spans="1:11" ht="19.5" customHeight="1" x14ac:dyDescent="0.25"/>
    <row r="4" spans="1:11" s="24" customFormat="1" ht="45" customHeight="1" x14ac:dyDescent="0.25">
      <c r="A4" s="22"/>
      <c r="B4" s="23" t="s">
        <v>28</v>
      </c>
      <c r="C4" s="23" t="s">
        <v>29</v>
      </c>
      <c r="D4" s="23" t="s">
        <v>30</v>
      </c>
      <c r="E4" s="23" t="s">
        <v>31</v>
      </c>
      <c r="F4" s="23" t="s">
        <v>32</v>
      </c>
      <c r="G4" s="23" t="s">
        <v>33</v>
      </c>
      <c r="H4" s="23" t="s">
        <v>34</v>
      </c>
      <c r="I4" s="23" t="s">
        <v>35</v>
      </c>
      <c r="J4" s="23" t="s">
        <v>36</v>
      </c>
      <c r="K4" s="23" t="s">
        <v>37</v>
      </c>
    </row>
    <row r="5" spans="1:11" ht="19.5" customHeight="1" x14ac:dyDescent="0.25">
      <c r="A5" s="25" t="s">
        <v>38</v>
      </c>
      <c r="B5" s="23"/>
      <c r="C5" s="23"/>
      <c r="D5" s="23"/>
      <c r="E5" s="23"/>
      <c r="F5" s="23"/>
      <c r="G5" s="23"/>
      <c r="H5" s="23"/>
      <c r="I5" s="23"/>
      <c r="J5" s="23"/>
      <c r="K5" s="38"/>
    </row>
    <row r="6" spans="1:11" ht="19.5" customHeight="1" x14ac:dyDescent="0.35">
      <c r="A6" s="8" t="str">
        <f>Lieux!B3</f>
        <v>LA MARTERIE</v>
      </c>
      <c r="B6" s="26">
        <f>Etape1!$G5</f>
        <v>211</v>
      </c>
      <c r="C6" s="26">
        <f>Etape2!$G5</f>
        <v>192</v>
      </c>
      <c r="D6" s="26">
        <f>Etape3!$G5</f>
        <v>190</v>
      </c>
      <c r="E6" s="26">
        <f>Etape4!$G5</f>
        <v>191</v>
      </c>
      <c r="F6" s="26">
        <f>Etape5!$G5</f>
        <v>196</v>
      </c>
      <c r="G6" s="26">
        <f>Etape6!$G5</f>
        <v>207</v>
      </c>
      <c r="H6" s="26"/>
      <c r="I6" s="26">
        <f>Etape8!$G5</f>
        <v>215</v>
      </c>
      <c r="J6" s="37">
        <f t="shared" ref="J6:J13" si="0">SUM(B6:I6)</f>
        <v>1402</v>
      </c>
      <c r="K6" s="39">
        <f t="shared" ref="K6:K14" si="1">RANK(J6,ScoreTOTAL)</f>
        <v>1</v>
      </c>
    </row>
    <row r="7" spans="1:11" ht="19.5" customHeight="1" x14ac:dyDescent="0.35">
      <c r="A7" s="8" t="str">
        <f>Lieux!B4</f>
        <v>BRIVE</v>
      </c>
      <c r="B7" s="26"/>
      <c r="C7" s="26">
        <f>Etape2!$G6</f>
        <v>186</v>
      </c>
      <c r="D7" s="26">
        <f>Etape3!$G6</f>
        <v>192</v>
      </c>
      <c r="E7" s="26">
        <f>Etape4!$G6</f>
        <v>202</v>
      </c>
      <c r="F7" s="26">
        <f>Etape5!$G6</f>
        <v>198</v>
      </c>
      <c r="G7" s="26">
        <f>Etape6!$G6</f>
        <v>205</v>
      </c>
      <c r="H7" s="26">
        <f>Etape7!$G6</f>
        <v>192</v>
      </c>
      <c r="I7" s="26">
        <f>Etape8!$G6</f>
        <v>200</v>
      </c>
      <c r="J7" s="37">
        <f t="shared" si="0"/>
        <v>1375</v>
      </c>
      <c r="K7" s="39">
        <f t="shared" si="1"/>
        <v>2</v>
      </c>
    </row>
    <row r="8" spans="1:11" ht="19.5" customHeight="1" x14ac:dyDescent="0.35">
      <c r="A8" s="8" t="str">
        <f>Lieux!B5</f>
        <v>SOUILLAC</v>
      </c>
      <c r="B8" s="26">
        <f>Etape1!$G7</f>
        <v>152</v>
      </c>
      <c r="C8" s="26">
        <f>Etape2!$G7</f>
        <v>163</v>
      </c>
      <c r="D8" s="26">
        <f>Etape3!$G7</f>
        <v>188</v>
      </c>
      <c r="E8" s="26">
        <f>Etape4!$G7</f>
        <v>169</v>
      </c>
      <c r="F8" s="26"/>
      <c r="G8" s="26">
        <f>Etape6!$G7</f>
        <v>129</v>
      </c>
      <c r="H8" s="26">
        <f>Etape7!$G7</f>
        <v>144</v>
      </c>
      <c r="I8" s="26">
        <f>Etape8!$G7</f>
        <v>122</v>
      </c>
      <c r="J8" s="37">
        <f t="shared" si="0"/>
        <v>1067</v>
      </c>
      <c r="K8" s="39">
        <f t="shared" si="1"/>
        <v>7</v>
      </c>
    </row>
    <row r="9" spans="1:11" ht="19.5" customHeight="1" x14ac:dyDescent="0.35">
      <c r="A9" s="8" t="str">
        <f>Lieux!B6</f>
        <v>AUBAZINE</v>
      </c>
      <c r="B9" s="26">
        <f>Etape1!$G8</f>
        <v>138</v>
      </c>
      <c r="C9" s="26">
        <f>Etape2!$G8</f>
        <v>160</v>
      </c>
      <c r="D9" s="26">
        <f>Etape3!$G8</f>
        <v>131</v>
      </c>
      <c r="E9" s="26">
        <f>Etape4!$G8</f>
        <v>188</v>
      </c>
      <c r="F9" s="26">
        <f>Etape5!$G8</f>
        <v>107</v>
      </c>
      <c r="G9" s="26">
        <f>Etape6!$G8</f>
        <v>179</v>
      </c>
      <c r="H9" s="26">
        <f>Etape7!$G8</f>
        <v>183</v>
      </c>
      <c r="I9" s="26"/>
      <c r="J9" s="37">
        <f t="shared" si="0"/>
        <v>1086</v>
      </c>
      <c r="K9" s="39">
        <f t="shared" si="1"/>
        <v>6</v>
      </c>
    </row>
    <row r="10" spans="1:11" ht="19.5" customHeight="1" x14ac:dyDescent="0.35">
      <c r="A10" s="8" t="str">
        <f>Lieux!B7</f>
        <v>MORTEMART</v>
      </c>
      <c r="B10" s="26">
        <f>Etape1!$G9</f>
        <v>24</v>
      </c>
      <c r="C10" s="26">
        <f>Etape2!$G9</f>
        <v>137</v>
      </c>
      <c r="D10" s="26">
        <f>Etape3!$G9</f>
        <v>33</v>
      </c>
      <c r="E10" s="26">
        <f>Etape4!$G9</f>
        <v>64</v>
      </c>
      <c r="F10" s="26">
        <f>Etape5!$G9</f>
        <v>196</v>
      </c>
      <c r="G10" s="26"/>
      <c r="H10" s="26">
        <f>Etape7!$G9</f>
        <v>196</v>
      </c>
      <c r="I10" s="26">
        <f>Etape8!$G9</f>
        <v>73</v>
      </c>
      <c r="J10" s="37">
        <f t="shared" si="0"/>
        <v>723</v>
      </c>
      <c r="K10" s="39">
        <f t="shared" si="1"/>
        <v>9</v>
      </c>
    </row>
    <row r="11" spans="1:11" ht="19.5" customHeight="1" x14ac:dyDescent="0.35">
      <c r="A11" s="8" t="str">
        <f>Lieux!B8</f>
        <v>PERIGUEUX</v>
      </c>
      <c r="B11" s="26">
        <f>Etape1!$G10</f>
        <v>175</v>
      </c>
      <c r="C11" s="26">
        <f>Etape2!$G10</f>
        <v>175</v>
      </c>
      <c r="D11" s="26">
        <f>Etape3!$G10</f>
        <v>66</v>
      </c>
      <c r="E11" s="26">
        <f>Etape4!$G10</f>
        <v>158</v>
      </c>
      <c r="F11" s="26">
        <f>Etape5!$G10</f>
        <v>0</v>
      </c>
      <c r="G11" s="26">
        <f>Etape6!$G10</f>
        <v>212</v>
      </c>
      <c r="H11" s="26">
        <f>Etape7!$G10</f>
        <v>102</v>
      </c>
      <c r="I11" s="26">
        <f>Etape8!$G10</f>
        <v>71</v>
      </c>
      <c r="J11" s="37">
        <f t="shared" si="0"/>
        <v>959</v>
      </c>
      <c r="K11" s="39">
        <f t="shared" si="1"/>
        <v>8</v>
      </c>
    </row>
    <row r="12" spans="1:11" ht="19.5" customHeight="1" x14ac:dyDescent="0.35">
      <c r="A12" s="8" t="str">
        <f>Lieux!B9</f>
        <v>SAINT-LAZARE</v>
      </c>
      <c r="B12" s="26">
        <f>Etape1!$G11</f>
        <v>180</v>
      </c>
      <c r="C12" s="26">
        <f>Etape2!$G11</f>
        <v>190</v>
      </c>
      <c r="D12" s="26"/>
      <c r="E12" s="26">
        <f>Etape4!$G11</f>
        <v>196</v>
      </c>
      <c r="F12" s="26">
        <f>Etape5!$G11</f>
        <v>175</v>
      </c>
      <c r="G12" s="26">
        <f>Etape6!$G11</f>
        <v>194</v>
      </c>
      <c r="H12" s="26">
        <f>Etape7!$G11</f>
        <v>212</v>
      </c>
      <c r="I12" s="26">
        <f>Etape8!$G11</f>
        <v>194</v>
      </c>
      <c r="J12" s="37">
        <f t="shared" si="0"/>
        <v>1341</v>
      </c>
      <c r="K12" s="39">
        <f t="shared" si="1"/>
        <v>3</v>
      </c>
    </row>
    <row r="13" spans="1:11" s="29" customFormat="1" ht="19.5" customHeight="1" x14ac:dyDescent="0.35">
      <c r="A13" s="8" t="str">
        <f>Lieux!B10</f>
        <v>LOLIVARIE</v>
      </c>
      <c r="B13" s="26">
        <f>Etape1!$G12</f>
        <v>189</v>
      </c>
      <c r="C13" s="26"/>
      <c r="D13" s="26">
        <f>Etape3!$G12</f>
        <v>187</v>
      </c>
      <c r="E13" s="26">
        <f>Etape4!$G12</f>
        <v>196</v>
      </c>
      <c r="F13" s="26">
        <f>Etape5!$G12</f>
        <v>179</v>
      </c>
      <c r="G13" s="26">
        <f>Etape6!$G12</f>
        <v>201</v>
      </c>
      <c r="H13" s="26">
        <f>Etape7!$G12</f>
        <v>185</v>
      </c>
      <c r="I13" s="26">
        <f>Etape8!$G12</f>
        <v>203</v>
      </c>
      <c r="J13" s="37">
        <f t="shared" si="0"/>
        <v>1340</v>
      </c>
      <c r="K13" s="39">
        <f t="shared" si="1"/>
        <v>4</v>
      </c>
    </row>
    <row r="14" spans="1:11" s="29" customFormat="1" ht="19.5" customHeight="1" x14ac:dyDescent="0.35">
      <c r="A14" s="8" t="str">
        <f>Etape1!A13</f>
        <v>ESSENDIERAS</v>
      </c>
      <c r="B14" s="26">
        <f>Etape1!$G13</f>
        <v>159</v>
      </c>
      <c r="C14" s="26">
        <f>Etape2!$G13</f>
        <v>102</v>
      </c>
      <c r="D14" s="26">
        <f>Etape3!$G13</f>
        <v>179</v>
      </c>
      <c r="E14" s="26">
        <f>Etape4!$G13</f>
        <v>159</v>
      </c>
      <c r="F14" s="26"/>
      <c r="G14" s="26">
        <f>Etape6!$G13</f>
        <v>165</v>
      </c>
      <c r="H14" s="26">
        <f>Etape7!$G13</f>
        <v>172</v>
      </c>
      <c r="I14" s="26">
        <f>Etape8!$G13</f>
        <v>168</v>
      </c>
      <c r="J14" s="37">
        <f>SUM(B14:I14)</f>
        <v>1104</v>
      </c>
      <c r="K14" s="39">
        <f t="shared" si="1"/>
        <v>5</v>
      </c>
    </row>
    <row r="15" spans="1:11" s="32" customFormat="1" ht="9.75" customHeight="1" x14ac:dyDescent="0.2">
      <c r="A15" s="30"/>
      <c r="B15" s="27"/>
      <c r="C15" s="28"/>
      <c r="D15" s="27"/>
      <c r="E15" s="28"/>
      <c r="F15" s="28"/>
      <c r="G15" s="28"/>
      <c r="H15" s="28"/>
      <c r="I15" s="28"/>
      <c r="J15" s="28"/>
    </row>
    <row r="16" spans="1:11" ht="19.5" customHeight="1" x14ac:dyDescent="0.25">
      <c r="A16" s="33" t="s">
        <v>39</v>
      </c>
      <c r="B16" s="31">
        <v>162</v>
      </c>
      <c r="C16" s="31">
        <v>156</v>
      </c>
      <c r="D16" s="31">
        <v>144</v>
      </c>
      <c r="E16" s="31">
        <v>154</v>
      </c>
      <c r="F16" s="31">
        <v>124</v>
      </c>
      <c r="G16" s="31">
        <v>152</v>
      </c>
      <c r="H16" s="31">
        <v>140</v>
      </c>
      <c r="I16" s="31">
        <v>138</v>
      </c>
      <c r="J16" s="31"/>
      <c r="K16" s="19"/>
    </row>
    <row r="17" spans="1:10" ht="19.5" customHeight="1" x14ac:dyDescent="0.25">
      <c r="A17" s="20"/>
      <c r="B17"/>
      <c r="C17"/>
      <c r="D17"/>
      <c r="E17"/>
      <c r="F17"/>
      <c r="G17"/>
      <c r="H17"/>
      <c r="I17"/>
      <c r="J17" s="32"/>
    </row>
    <row r="18" spans="1:10" ht="19.5" customHeight="1" x14ac:dyDescent="0.25">
      <c r="B18" s="20"/>
      <c r="C18" s="20"/>
      <c r="D18" s="20"/>
      <c r="E18" s="20"/>
      <c r="F18" s="34" t="s">
        <v>40</v>
      </c>
      <c r="G18" s="46">
        <v>45847</v>
      </c>
      <c r="H18" s="46"/>
      <c r="I18" s="35"/>
      <c r="J18" s="20"/>
    </row>
    <row r="19" spans="1:10" ht="19.5" customHeight="1" x14ac:dyDescent="0.25"/>
    <row r="20" spans="1:10" ht="19.5" customHeight="1" x14ac:dyDescent="0.25"/>
    <row r="21" spans="1:10" ht="19.5" customHeight="1" x14ac:dyDescent="0.25"/>
    <row r="22" spans="1:10" ht="19.5" customHeight="1" x14ac:dyDescent="0.25"/>
    <row r="23" spans="1:10" ht="19.5" customHeight="1" x14ac:dyDescent="0.25"/>
    <row r="24" spans="1:10" ht="19.5" customHeight="1" x14ac:dyDescent="0.25"/>
    <row r="25" spans="1:10" ht="19.5" customHeight="1" x14ac:dyDescent="0.25"/>
    <row r="26" spans="1:10" ht="19.5" customHeight="1" x14ac:dyDescent="0.25"/>
    <row r="27" spans="1:10" ht="19.5" customHeight="1" x14ac:dyDescent="0.25"/>
    <row r="28" spans="1:10" ht="19.5" customHeight="1" x14ac:dyDescent="0.25"/>
    <row r="29" spans="1:10" ht="19.5" customHeight="1" x14ac:dyDescent="0.25"/>
    <row r="30" spans="1:10" ht="19.5" customHeight="1" x14ac:dyDescent="0.25"/>
    <row r="31" spans="1:10" ht="19.5" customHeight="1" x14ac:dyDescent="0.25"/>
    <row r="32" spans="1:1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</sheetData>
  <mergeCells count="2">
    <mergeCell ref="B2:K2"/>
    <mergeCell ref="G18:H18"/>
  </mergeCells>
  <conditionalFormatting sqref="K6:K14">
    <cfRule type="dataBar" priority="2">
      <dataBar>
        <cfvo type="min"/>
        <cfvo type="max"/>
        <color rgb="FF00B0F0"/>
      </dataBar>
      <extLst>
        <ext xmlns:x14="http://schemas.microsoft.com/office/spreadsheetml/2009/9/main" uri="{B025F937-C7B1-47D3-B67F-A62EFF666E3E}">
          <x14:id>{FA42AEF9-DAF9-4822-A723-371E0F40795D}</x14:id>
        </ext>
      </extLst>
    </cfRule>
  </conditionalFormatting>
  <printOptions horizontalCentered="1"/>
  <pageMargins left="0.78749999999999998" right="0.78749999999999998" top="1.37777777777778" bottom="0.98402777777777795" header="0.511811023622047" footer="0.511811023622047"/>
  <pageSetup paperSize="9" scale="88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42AEF9-DAF9-4822-A723-371E0F4079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K6:K14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"/>
  <sheetViews>
    <sheetView showGridLines="0" zoomScale="90" zoomScaleNormal="90" workbookViewId="0">
      <selection activeCell="J11" sqref="J11"/>
    </sheetView>
  </sheetViews>
  <sheetFormatPr baseColWidth="10" defaultColWidth="10.7109375" defaultRowHeight="15" x14ac:dyDescent="0.25"/>
  <cols>
    <col min="1" max="1" width="24.42578125" customWidth="1"/>
    <col min="7" max="7" width="9.85546875" customWidth="1"/>
    <col min="8" max="8" width="12.7109375" customWidth="1"/>
    <col min="9" max="9" width="10.42578125" customWidth="1"/>
    <col min="14" max="14" width="26.85546875" customWidth="1"/>
  </cols>
  <sheetData>
    <row r="1" spans="1:14" ht="31.5" x14ac:dyDescent="0.35">
      <c r="A1" s="40" t="str">
        <f>CONCATENATE("Résultats de l'Etape 1 : ",Lieux!B3)</f>
        <v>Résultats de l'Etape 1 : LA MARTERIE</v>
      </c>
      <c r="B1" s="40"/>
      <c r="C1" s="40"/>
      <c r="D1" s="40"/>
      <c r="E1" s="40"/>
      <c r="F1" s="40"/>
      <c r="G1" s="40"/>
      <c r="H1" s="40"/>
      <c r="I1" s="4"/>
    </row>
    <row r="2" spans="1:14" s="4" customFormat="1" ht="23.25" x14ac:dyDescent="0.35"/>
    <row r="3" spans="1:14" s="4" customFormat="1" ht="22.15" customHeight="1" x14ac:dyDescent="0.35">
      <c r="A3" s="5" t="str">
        <f>Lieux!B12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2" t="s">
        <v>22</v>
      </c>
      <c r="H3" s="42"/>
    </row>
    <row r="4" spans="1:14" s="4" customFormat="1" ht="24" thickBot="1" x14ac:dyDescent="0.4">
      <c r="A4" s="5" t="s">
        <v>23</v>
      </c>
      <c r="B4" s="41"/>
      <c r="C4" s="41"/>
      <c r="D4" s="41"/>
      <c r="E4" s="41"/>
      <c r="F4" s="41"/>
      <c r="G4" s="6" t="s">
        <v>24</v>
      </c>
      <c r="H4" s="7" t="s">
        <v>25</v>
      </c>
    </row>
    <row r="5" spans="1:14" s="4" customFormat="1" ht="21.6" customHeight="1" thickBot="1" x14ac:dyDescent="0.4">
      <c r="A5" s="8" t="str">
        <f>Lieux!B3</f>
        <v>LA MARTERIE</v>
      </c>
      <c r="B5" s="11">
        <v>42</v>
      </c>
      <c r="C5" s="12">
        <v>43</v>
      </c>
      <c r="D5" s="12">
        <v>42</v>
      </c>
      <c r="E5" s="11">
        <v>42</v>
      </c>
      <c r="F5" s="11">
        <v>42</v>
      </c>
      <c r="G5" s="9">
        <f>SUM(B5:F5)</f>
        <v>211</v>
      </c>
      <c r="H5" s="10">
        <f t="shared" ref="H5:H12" si="0">RANK(G5,ScoreE1)</f>
        <v>1</v>
      </c>
    </row>
    <row r="6" spans="1:14" s="4" customFormat="1" ht="21.6" customHeight="1" thickBot="1" x14ac:dyDescent="0.4">
      <c r="A6" s="8" t="str">
        <f>Lieux!B4</f>
        <v>BRIVE</v>
      </c>
      <c r="B6" s="11">
        <v>32</v>
      </c>
      <c r="C6" s="12">
        <v>39</v>
      </c>
      <c r="D6" s="12">
        <v>37</v>
      </c>
      <c r="E6" s="11">
        <v>36</v>
      </c>
      <c r="F6" s="11">
        <v>36</v>
      </c>
      <c r="G6" s="9">
        <f t="shared" ref="G6:G12" si="1">SUM(B6:F6)</f>
        <v>180</v>
      </c>
      <c r="H6" s="10">
        <f t="shared" si="0"/>
        <v>3</v>
      </c>
      <c r="N6" s="36"/>
    </row>
    <row r="7" spans="1:14" s="4" customFormat="1" ht="24" thickBot="1" x14ac:dyDescent="0.4">
      <c r="A7" s="8" t="str">
        <f>Lieux!B5</f>
        <v>SOUILLAC</v>
      </c>
      <c r="B7" s="11">
        <v>27</v>
      </c>
      <c r="C7" s="12">
        <v>36</v>
      </c>
      <c r="D7" s="12">
        <v>31</v>
      </c>
      <c r="E7" s="12">
        <v>30</v>
      </c>
      <c r="F7" s="11">
        <v>28</v>
      </c>
      <c r="G7" s="9">
        <f t="shared" si="1"/>
        <v>152</v>
      </c>
      <c r="H7" s="10">
        <f t="shared" si="0"/>
        <v>7</v>
      </c>
    </row>
    <row r="8" spans="1:14" s="4" customFormat="1" ht="24" thickBot="1" x14ac:dyDescent="0.4">
      <c r="A8" s="8" t="str">
        <f>Lieux!B6</f>
        <v>AUBAZINE</v>
      </c>
      <c r="B8" s="11">
        <v>36</v>
      </c>
      <c r="C8" s="12">
        <v>36</v>
      </c>
      <c r="D8" s="12">
        <v>32</v>
      </c>
      <c r="E8" s="12">
        <v>34</v>
      </c>
      <c r="F8" s="11"/>
      <c r="G8" s="9">
        <f t="shared" si="1"/>
        <v>138</v>
      </c>
      <c r="H8" s="10">
        <f t="shared" si="0"/>
        <v>8</v>
      </c>
    </row>
    <row r="9" spans="1:14" s="4" customFormat="1" ht="24" thickBot="1" x14ac:dyDescent="0.4">
      <c r="A9" s="8" t="str">
        <f>Lieux!B7</f>
        <v>MORTEMART</v>
      </c>
      <c r="B9" s="11">
        <v>24</v>
      </c>
      <c r="C9" s="12"/>
      <c r="D9" s="12"/>
      <c r="E9" s="12"/>
      <c r="F9" s="11"/>
      <c r="G9" s="9">
        <f t="shared" si="1"/>
        <v>24</v>
      </c>
      <c r="H9" s="10">
        <f t="shared" si="0"/>
        <v>9</v>
      </c>
    </row>
    <row r="10" spans="1:14" s="4" customFormat="1" ht="24" thickBot="1" x14ac:dyDescent="0.4">
      <c r="A10" s="8" t="str">
        <f>Lieux!B8</f>
        <v>PERIGUEUX</v>
      </c>
      <c r="B10" s="11">
        <v>32</v>
      </c>
      <c r="C10" s="12">
        <v>37</v>
      </c>
      <c r="D10" s="12">
        <v>36</v>
      </c>
      <c r="E10" s="12">
        <v>35</v>
      </c>
      <c r="F10" s="11">
        <v>35</v>
      </c>
      <c r="G10" s="9">
        <f t="shared" si="1"/>
        <v>175</v>
      </c>
      <c r="H10" s="10">
        <f t="shared" si="0"/>
        <v>5</v>
      </c>
    </row>
    <row r="11" spans="1:14" s="4" customFormat="1" ht="24" thickBot="1" x14ac:dyDescent="0.4">
      <c r="A11" s="8" t="str">
        <f>Lieux!B9</f>
        <v>SAINT-LAZARE</v>
      </c>
      <c r="B11" s="11">
        <v>37</v>
      </c>
      <c r="C11" s="12">
        <v>38</v>
      </c>
      <c r="D11" s="12">
        <v>37</v>
      </c>
      <c r="E11" s="12">
        <v>36</v>
      </c>
      <c r="F11" s="11">
        <v>32</v>
      </c>
      <c r="G11" s="9">
        <f t="shared" si="1"/>
        <v>180</v>
      </c>
      <c r="H11" s="10">
        <f t="shared" si="0"/>
        <v>3</v>
      </c>
    </row>
    <row r="12" spans="1:14" ht="24" thickBot="1" x14ac:dyDescent="0.4">
      <c r="A12" s="8" t="str">
        <f>Lieux!B10</f>
        <v>LOLIVARIE</v>
      </c>
      <c r="B12" s="11">
        <v>37</v>
      </c>
      <c r="C12" s="12">
        <v>39</v>
      </c>
      <c r="D12" s="12">
        <v>38</v>
      </c>
      <c r="E12" s="12">
        <v>38</v>
      </c>
      <c r="F12" s="11">
        <v>37</v>
      </c>
      <c r="G12" s="9">
        <f t="shared" si="1"/>
        <v>189</v>
      </c>
      <c r="H12" s="10">
        <f t="shared" si="0"/>
        <v>2</v>
      </c>
      <c r="I12" s="4"/>
    </row>
    <row r="13" spans="1:14" ht="24" thickBot="1" x14ac:dyDescent="0.4">
      <c r="A13" s="8" t="s">
        <v>43</v>
      </c>
      <c r="B13" s="11">
        <v>31</v>
      </c>
      <c r="C13" s="12">
        <v>37</v>
      </c>
      <c r="D13" s="12">
        <v>33</v>
      </c>
      <c r="E13" s="12">
        <v>32</v>
      </c>
      <c r="F13" s="11">
        <v>26</v>
      </c>
      <c r="G13" s="9">
        <f t="shared" ref="G13" si="2">SUM(B13:F13)</f>
        <v>159</v>
      </c>
      <c r="H13" s="10">
        <f t="shared" ref="H13" si="3">RANK(G13,ScoreE1)</f>
        <v>6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{C416B027-F24D-4F3B-B3DD-304027617915}</x14:id>
        </ext>
      </extLst>
    </cfRule>
  </conditionalFormatting>
  <printOptions horizontalCentered="1"/>
  <pageMargins left="0.70833333333333304" right="0.70833333333333304" top="1.3388888888888899" bottom="0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16B027-F24D-4F3B-B3DD-304027617915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"/>
  <sheetViews>
    <sheetView showGridLines="0" zoomScale="90" zoomScaleNormal="90" workbookViewId="0">
      <selection activeCell="G11" sqref="G11"/>
    </sheetView>
  </sheetViews>
  <sheetFormatPr baseColWidth="10" defaultColWidth="10.7109375" defaultRowHeight="23.25" x14ac:dyDescent="0.35"/>
  <cols>
    <col min="1" max="1" width="27.7109375" style="4" customWidth="1"/>
    <col min="2" max="7" width="10.7109375" style="4"/>
    <col min="8" max="8" width="10.5703125" style="4" customWidth="1"/>
    <col min="9" max="9" width="11.85546875" style="4" customWidth="1"/>
    <col min="10" max="16384" width="10.7109375" style="4"/>
  </cols>
  <sheetData>
    <row r="1" spans="1:9" s="13" customFormat="1" ht="31.5" x14ac:dyDescent="0.5">
      <c r="A1" s="43" t="str">
        <f>CONCATENATE("Résultats de l'Etape 2 : ",Lieux!B4)</f>
        <v>Résultats de l'Etape 2 : BRIVE</v>
      </c>
      <c r="B1" s="43"/>
      <c r="C1" s="43"/>
      <c r="D1" s="43"/>
      <c r="E1" s="43"/>
      <c r="F1" s="43"/>
      <c r="G1" s="43"/>
      <c r="H1" s="43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26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37</v>
      </c>
      <c r="C5" s="16">
        <v>39</v>
      </c>
      <c r="D5" s="16">
        <v>39</v>
      </c>
      <c r="E5" s="16">
        <v>39</v>
      </c>
      <c r="F5" s="15">
        <v>38</v>
      </c>
      <c r="G5" s="17">
        <f t="shared" ref="G5:G12" si="0">SUM(B5:F5)</f>
        <v>192</v>
      </c>
      <c r="H5" s="18">
        <f t="shared" ref="H5:H12" si="1">RANK(G5,ScoreE1)</f>
        <v>1</v>
      </c>
    </row>
    <row r="6" spans="1:9" ht="24" customHeight="1" x14ac:dyDescent="0.35">
      <c r="A6" s="8" t="str">
        <f>Lieux!B4</f>
        <v>BRIVE</v>
      </c>
      <c r="B6" s="15">
        <v>38</v>
      </c>
      <c r="C6" s="16">
        <v>38</v>
      </c>
      <c r="D6" s="16">
        <v>37</v>
      </c>
      <c r="E6" s="16">
        <v>37</v>
      </c>
      <c r="F6" s="15">
        <v>36</v>
      </c>
      <c r="G6" s="17">
        <f t="shared" si="0"/>
        <v>186</v>
      </c>
      <c r="H6" s="18">
        <f t="shared" si="1"/>
        <v>3</v>
      </c>
    </row>
    <row r="7" spans="1:9" ht="24" customHeight="1" x14ac:dyDescent="0.35">
      <c r="A7" s="8" t="str">
        <f>Lieux!B5</f>
        <v>SOUILLAC</v>
      </c>
      <c r="B7" s="15">
        <v>31</v>
      </c>
      <c r="C7" s="16">
        <v>35</v>
      </c>
      <c r="D7" s="16">
        <v>34</v>
      </c>
      <c r="E7" s="16">
        <v>32</v>
      </c>
      <c r="F7" s="15">
        <v>31</v>
      </c>
      <c r="G7" s="17">
        <f t="shared" si="0"/>
        <v>163</v>
      </c>
      <c r="H7" s="18">
        <f t="shared" si="1"/>
        <v>6</v>
      </c>
    </row>
    <row r="8" spans="1:9" ht="24" customHeight="1" x14ac:dyDescent="0.35">
      <c r="A8" s="8" t="str">
        <f>Lieux!B6</f>
        <v>AUBAZINE</v>
      </c>
      <c r="B8" s="15">
        <v>32</v>
      </c>
      <c r="C8" s="16">
        <v>33</v>
      </c>
      <c r="D8" s="16">
        <v>32</v>
      </c>
      <c r="E8" s="16">
        <v>32</v>
      </c>
      <c r="F8" s="15">
        <v>31</v>
      </c>
      <c r="G8" s="17">
        <f t="shared" si="0"/>
        <v>160</v>
      </c>
      <c r="H8" s="18">
        <f t="shared" si="1"/>
        <v>7</v>
      </c>
    </row>
    <row r="9" spans="1:9" ht="24" customHeight="1" x14ac:dyDescent="0.35">
      <c r="A9" s="8" t="str">
        <f>Lieux!B7</f>
        <v>MORTEMART</v>
      </c>
      <c r="B9" s="15">
        <v>36</v>
      </c>
      <c r="C9" s="16">
        <v>35</v>
      </c>
      <c r="D9" s="16">
        <v>33</v>
      </c>
      <c r="E9" s="16">
        <v>33</v>
      </c>
      <c r="F9" s="15"/>
      <c r="G9" s="17">
        <f t="shared" si="0"/>
        <v>137</v>
      </c>
      <c r="H9" s="18">
        <f t="shared" si="1"/>
        <v>8</v>
      </c>
    </row>
    <row r="10" spans="1:9" ht="24" customHeight="1" x14ac:dyDescent="0.35">
      <c r="A10" s="8" t="str">
        <f>Lieux!B8</f>
        <v>PERIGUEUX</v>
      </c>
      <c r="B10" s="15">
        <v>33</v>
      </c>
      <c r="C10" s="16">
        <v>38</v>
      </c>
      <c r="D10" s="16">
        <v>37</v>
      </c>
      <c r="E10" s="16">
        <v>34</v>
      </c>
      <c r="F10" s="15">
        <v>33</v>
      </c>
      <c r="G10" s="17">
        <f t="shared" si="0"/>
        <v>175</v>
      </c>
      <c r="H10" s="18">
        <f t="shared" si="1"/>
        <v>5</v>
      </c>
    </row>
    <row r="11" spans="1:9" ht="24" customHeight="1" x14ac:dyDescent="0.35">
      <c r="A11" s="8" t="str">
        <f>Lieux!B9</f>
        <v>SAINT-LAZARE</v>
      </c>
      <c r="B11" s="11">
        <v>37</v>
      </c>
      <c r="C11" s="12">
        <v>42</v>
      </c>
      <c r="D11" s="12">
        <v>40</v>
      </c>
      <c r="E11" s="12">
        <v>38</v>
      </c>
      <c r="F11" s="11">
        <v>33</v>
      </c>
      <c r="G11" s="9">
        <f t="shared" si="0"/>
        <v>190</v>
      </c>
      <c r="H11" s="10">
        <f t="shared" si="1"/>
        <v>2</v>
      </c>
    </row>
    <row r="12" spans="1:9" ht="24" thickBot="1" x14ac:dyDescent="0.4">
      <c r="A12" s="8" t="str">
        <f>Lieux!B10</f>
        <v>LOLIVARIE</v>
      </c>
      <c r="B12" s="11">
        <v>31</v>
      </c>
      <c r="C12" s="12">
        <v>38</v>
      </c>
      <c r="D12" s="12">
        <v>37</v>
      </c>
      <c r="E12" s="12">
        <v>37</v>
      </c>
      <c r="F12" s="11">
        <v>34</v>
      </c>
      <c r="G12" s="9">
        <f t="shared" si="0"/>
        <v>177</v>
      </c>
      <c r="H12" s="10">
        <f t="shared" si="1"/>
        <v>4</v>
      </c>
    </row>
    <row r="13" spans="1:9" ht="24" thickBot="1" x14ac:dyDescent="0.4">
      <c r="A13" s="8" t="str">
        <f>Etape1!A13</f>
        <v>ESSENDIERAS</v>
      </c>
      <c r="B13" s="11">
        <v>22</v>
      </c>
      <c r="C13" s="12">
        <v>30</v>
      </c>
      <c r="D13" s="12">
        <v>28</v>
      </c>
      <c r="E13" s="12">
        <v>22</v>
      </c>
      <c r="F13" s="11"/>
      <c r="G13" s="9">
        <f t="shared" ref="G13" si="2">SUM(B13:F13)</f>
        <v>102</v>
      </c>
      <c r="H13" s="10">
        <f t="shared" ref="H13" si="3">RANK(G13,ScoreE1)</f>
        <v>9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{3A10A2CF-5792-4384-AD18-7EB28B7910BA}</x14:id>
        </ext>
      </extLst>
    </cfRule>
  </conditionalFormatting>
  <conditionalFormatting sqref="H11:H13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{628CD4C9-EEAB-4E77-B22D-AF3CAFB012C7}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10A2CF-5792-4384-AD18-7EB28B7910BA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H5:H10</xm:sqref>
        </x14:conditionalFormatting>
        <x14:conditionalFormatting xmlns:xm="http://schemas.microsoft.com/office/excel/2006/main">
          <x14:cfRule type="dataBar" id="{628CD4C9-EEAB-4E77-B22D-AF3CAFB012C7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H11:H13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3"/>
  <sheetViews>
    <sheetView showGridLines="0" zoomScale="90" zoomScaleNormal="90" workbookViewId="0">
      <selection activeCell="H23" sqref="H23"/>
    </sheetView>
  </sheetViews>
  <sheetFormatPr baseColWidth="10" defaultColWidth="10.7109375" defaultRowHeight="23.25" x14ac:dyDescent="0.35"/>
  <cols>
    <col min="1" max="1" width="24.28515625" style="4" customWidth="1"/>
    <col min="2" max="7" width="10.7109375" style="4"/>
    <col min="8" max="8" width="9.28515625" style="4" customWidth="1"/>
    <col min="9" max="9" width="10.5703125" style="4" customWidth="1"/>
    <col min="10" max="16384" width="10.7109375" style="4"/>
  </cols>
  <sheetData>
    <row r="1" spans="1:9" s="13" customFormat="1" ht="31.5" x14ac:dyDescent="0.5">
      <c r="A1" s="43" t="str">
        <f>CONCATENATE("Résultats de l'Etape 3 : ",Lieux!B5)</f>
        <v>Résultats de l'Etape 3 : SOUILLAC</v>
      </c>
      <c r="B1" s="43"/>
      <c r="C1" s="43"/>
      <c r="D1" s="43"/>
      <c r="E1" s="43"/>
      <c r="F1" s="43"/>
      <c r="G1" s="43"/>
      <c r="H1" s="43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22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34</v>
      </c>
      <c r="C5" s="16">
        <v>41</v>
      </c>
      <c r="D5" s="16">
        <v>40</v>
      </c>
      <c r="E5" s="16">
        <v>38</v>
      </c>
      <c r="F5" s="15">
        <v>37</v>
      </c>
      <c r="G5" s="17">
        <f>SUM(B5:F5)</f>
        <v>190</v>
      </c>
      <c r="H5" s="18">
        <f t="shared" ref="H5:H12" si="0">RANK(G5,ScoreE1)</f>
        <v>2</v>
      </c>
    </row>
    <row r="6" spans="1:9" ht="24" customHeight="1" x14ac:dyDescent="0.35">
      <c r="A6" s="8" t="str">
        <f>Lieux!B4</f>
        <v>BRIVE</v>
      </c>
      <c r="B6" s="15">
        <v>34</v>
      </c>
      <c r="C6" s="16">
        <v>42</v>
      </c>
      <c r="D6" s="16">
        <v>40</v>
      </c>
      <c r="E6" s="16">
        <v>39</v>
      </c>
      <c r="F6" s="15">
        <v>37</v>
      </c>
      <c r="G6" s="17">
        <v>192</v>
      </c>
      <c r="H6" s="18">
        <f t="shared" si="0"/>
        <v>1</v>
      </c>
    </row>
    <row r="7" spans="1:9" ht="24" customHeight="1" x14ac:dyDescent="0.35">
      <c r="A7" s="8" t="str">
        <f>Lieux!B5</f>
        <v>SOUILLAC</v>
      </c>
      <c r="B7" s="15">
        <v>35</v>
      </c>
      <c r="C7" s="16">
        <v>40</v>
      </c>
      <c r="D7" s="16">
        <v>39</v>
      </c>
      <c r="E7" s="16">
        <v>38</v>
      </c>
      <c r="F7" s="15">
        <v>36</v>
      </c>
      <c r="G7" s="17">
        <f t="shared" ref="G7:G12" si="1">SUM(B7:F7)</f>
        <v>188</v>
      </c>
      <c r="H7" s="18">
        <f t="shared" si="0"/>
        <v>3</v>
      </c>
    </row>
    <row r="8" spans="1:9" ht="24" customHeight="1" x14ac:dyDescent="0.35">
      <c r="A8" s="8" t="str">
        <f>Lieux!B6</f>
        <v>AUBAZINE</v>
      </c>
      <c r="B8" s="15">
        <v>34</v>
      </c>
      <c r="C8" s="16">
        <v>39</v>
      </c>
      <c r="D8" s="16">
        <v>30</v>
      </c>
      <c r="E8" s="16">
        <v>28</v>
      </c>
      <c r="F8" s="15"/>
      <c r="G8" s="17">
        <f t="shared" si="1"/>
        <v>131</v>
      </c>
      <c r="H8" s="18">
        <f t="shared" si="0"/>
        <v>7</v>
      </c>
    </row>
    <row r="9" spans="1:9" ht="24" customHeight="1" x14ac:dyDescent="0.35">
      <c r="A9" s="8" t="str">
        <f>Lieux!B7</f>
        <v>MORTEMART</v>
      </c>
      <c r="B9" s="15">
        <v>33</v>
      </c>
      <c r="C9" s="16"/>
      <c r="D9" s="16"/>
      <c r="E9" s="16"/>
      <c r="F9" s="15"/>
      <c r="G9" s="17">
        <f t="shared" si="1"/>
        <v>33</v>
      </c>
      <c r="H9" s="18">
        <f t="shared" si="0"/>
        <v>9</v>
      </c>
    </row>
    <row r="10" spans="1:9" ht="24" customHeight="1" x14ac:dyDescent="0.35">
      <c r="A10" s="8" t="str">
        <f>Lieux!B8</f>
        <v>PERIGUEUX</v>
      </c>
      <c r="B10" s="15">
        <v>30</v>
      </c>
      <c r="C10" s="16">
        <v>36</v>
      </c>
      <c r="D10" s="16"/>
      <c r="E10" s="16"/>
      <c r="F10" s="15"/>
      <c r="G10" s="17">
        <f t="shared" si="1"/>
        <v>66</v>
      </c>
      <c r="H10" s="18">
        <f t="shared" si="0"/>
        <v>8</v>
      </c>
    </row>
    <row r="11" spans="1:9" ht="24" customHeight="1" x14ac:dyDescent="0.35">
      <c r="A11" s="8" t="str">
        <f>Lieux!B9</f>
        <v>SAINT-LAZARE</v>
      </c>
      <c r="B11" s="11">
        <v>31</v>
      </c>
      <c r="C11" s="12">
        <v>38</v>
      </c>
      <c r="D11" s="12">
        <v>36</v>
      </c>
      <c r="E11" s="12">
        <v>35</v>
      </c>
      <c r="F11" s="11">
        <v>32</v>
      </c>
      <c r="G11" s="9">
        <f t="shared" si="1"/>
        <v>172</v>
      </c>
      <c r="H11" s="18">
        <f t="shared" si="0"/>
        <v>6</v>
      </c>
    </row>
    <row r="12" spans="1:9" ht="24" thickBot="1" x14ac:dyDescent="0.4">
      <c r="A12" s="8" t="str">
        <f>Lieux!B10</f>
        <v>LOLIVARIE</v>
      </c>
      <c r="B12" s="11">
        <v>33</v>
      </c>
      <c r="C12" s="12">
        <v>40</v>
      </c>
      <c r="D12" s="12">
        <v>39</v>
      </c>
      <c r="E12" s="12">
        <v>38</v>
      </c>
      <c r="F12" s="11">
        <v>37</v>
      </c>
      <c r="G12" s="9">
        <f t="shared" si="1"/>
        <v>187</v>
      </c>
      <c r="H12" s="18">
        <f t="shared" si="0"/>
        <v>4</v>
      </c>
    </row>
    <row r="13" spans="1:9" ht="24" thickBot="1" x14ac:dyDescent="0.4">
      <c r="A13" s="8" t="str">
        <f>Etape1!A13</f>
        <v>ESSENDIERAS</v>
      </c>
      <c r="B13" s="11">
        <v>33</v>
      </c>
      <c r="C13" s="12">
        <v>40</v>
      </c>
      <c r="D13" s="12">
        <v>39</v>
      </c>
      <c r="E13" s="12">
        <v>38</v>
      </c>
      <c r="F13" s="11">
        <v>29</v>
      </c>
      <c r="G13" s="9">
        <f t="shared" ref="G13" si="2">SUM(B13:F13)</f>
        <v>179</v>
      </c>
      <c r="H13" s="18">
        <f t="shared" ref="H13" si="3">RANK(G13,ScoreE1)</f>
        <v>5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{138E507C-60B7-4FA3-963C-A49DDDC085C9}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8E507C-60B7-4FA3-963C-A49DDDC085C9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3"/>
  <sheetViews>
    <sheetView showGridLines="0" zoomScale="90" zoomScaleNormal="90" workbookViewId="0">
      <selection activeCell="G12" sqref="G12"/>
    </sheetView>
  </sheetViews>
  <sheetFormatPr baseColWidth="10" defaultColWidth="10.7109375" defaultRowHeight="23.25" x14ac:dyDescent="0.35"/>
  <cols>
    <col min="1" max="1" width="24.28515625" style="4" customWidth="1"/>
    <col min="2" max="7" width="10.7109375" style="4"/>
    <col min="8" max="8" width="9.28515625" style="4" customWidth="1"/>
    <col min="9" max="9" width="18.5703125" style="4" customWidth="1"/>
    <col min="10" max="16384" width="10.7109375" style="4"/>
  </cols>
  <sheetData>
    <row r="1" spans="1:9" s="13" customFormat="1" ht="31.5" x14ac:dyDescent="0.5">
      <c r="A1" s="43" t="str">
        <f>CONCATENATE("Résultats de l'Etape 4 : ",Lieux!B6)</f>
        <v>Résultats de l'Etape 4 : AUBAZINE</v>
      </c>
      <c r="B1" s="43"/>
      <c r="C1" s="43"/>
      <c r="D1" s="43"/>
      <c r="E1" s="43"/>
      <c r="F1" s="43"/>
      <c r="G1" s="43"/>
      <c r="H1" s="43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22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34</v>
      </c>
      <c r="C5" s="16">
        <v>41</v>
      </c>
      <c r="D5" s="16">
        <v>39</v>
      </c>
      <c r="E5" s="16">
        <v>39</v>
      </c>
      <c r="F5" s="15">
        <v>38</v>
      </c>
      <c r="G5" s="17">
        <f t="shared" ref="G5:G12" si="0">SUM(B5:F5)</f>
        <v>191</v>
      </c>
      <c r="H5" s="18">
        <f t="shared" ref="H5:H12" si="1">RANK(G5,ScoreE1)</f>
        <v>4</v>
      </c>
    </row>
    <row r="6" spans="1:9" ht="24" customHeight="1" x14ac:dyDescent="0.35">
      <c r="A6" s="8" t="str">
        <f>Lieux!B4</f>
        <v>BRIVE</v>
      </c>
      <c r="B6" s="15">
        <v>38</v>
      </c>
      <c r="C6" s="16">
        <v>43</v>
      </c>
      <c r="D6" s="16">
        <v>42</v>
      </c>
      <c r="E6" s="16">
        <v>40</v>
      </c>
      <c r="F6" s="15">
        <v>39</v>
      </c>
      <c r="G6" s="17">
        <f t="shared" si="0"/>
        <v>202</v>
      </c>
      <c r="H6" s="18">
        <f t="shared" si="1"/>
        <v>1</v>
      </c>
    </row>
    <row r="7" spans="1:9" ht="24" customHeight="1" x14ac:dyDescent="0.35">
      <c r="A7" s="8" t="str">
        <f>Lieux!B5</f>
        <v>SOUILLAC</v>
      </c>
      <c r="B7" s="15">
        <v>28</v>
      </c>
      <c r="C7" s="16">
        <v>37</v>
      </c>
      <c r="D7" s="16">
        <v>37</v>
      </c>
      <c r="E7" s="16">
        <v>34</v>
      </c>
      <c r="F7" s="15">
        <v>33</v>
      </c>
      <c r="G7" s="17">
        <f t="shared" si="0"/>
        <v>169</v>
      </c>
      <c r="H7" s="18">
        <f t="shared" si="1"/>
        <v>6</v>
      </c>
    </row>
    <row r="8" spans="1:9" ht="24" customHeight="1" x14ac:dyDescent="0.35">
      <c r="A8" s="8" t="str">
        <f>Lieux!B6</f>
        <v>AUBAZINE</v>
      </c>
      <c r="B8" s="15">
        <v>34</v>
      </c>
      <c r="C8" s="16">
        <v>40</v>
      </c>
      <c r="D8" s="16">
        <v>38</v>
      </c>
      <c r="E8" s="16">
        <v>38</v>
      </c>
      <c r="F8" s="15">
        <v>38</v>
      </c>
      <c r="G8" s="17">
        <f t="shared" si="0"/>
        <v>188</v>
      </c>
      <c r="H8" s="18">
        <f t="shared" si="1"/>
        <v>5</v>
      </c>
    </row>
    <row r="9" spans="1:9" ht="24" customHeight="1" x14ac:dyDescent="0.35">
      <c r="A9" s="8" t="str">
        <f>Lieux!B7</f>
        <v>MORTEMART</v>
      </c>
      <c r="B9" s="15">
        <v>29</v>
      </c>
      <c r="C9" s="16">
        <v>35</v>
      </c>
      <c r="D9" s="16"/>
      <c r="E9" s="16"/>
      <c r="F9" s="15"/>
      <c r="G9" s="17">
        <f t="shared" si="0"/>
        <v>64</v>
      </c>
      <c r="H9" s="18">
        <f t="shared" si="1"/>
        <v>9</v>
      </c>
    </row>
    <row r="10" spans="1:9" ht="24" customHeight="1" x14ac:dyDescent="0.35">
      <c r="A10" s="8" t="str">
        <f>Lieux!B8</f>
        <v>PERIGUEUX</v>
      </c>
      <c r="B10" s="15">
        <v>28</v>
      </c>
      <c r="C10" s="16">
        <v>36</v>
      </c>
      <c r="D10" s="16">
        <v>32</v>
      </c>
      <c r="E10" s="16">
        <v>32</v>
      </c>
      <c r="F10" s="15">
        <v>30</v>
      </c>
      <c r="G10" s="17">
        <f t="shared" si="0"/>
        <v>158</v>
      </c>
      <c r="H10" s="18">
        <f t="shared" si="1"/>
        <v>8</v>
      </c>
    </row>
    <row r="11" spans="1:9" ht="24" customHeight="1" x14ac:dyDescent="0.35">
      <c r="A11" s="8" t="str">
        <f>Lieux!B9</f>
        <v>SAINT-LAZARE</v>
      </c>
      <c r="B11" s="15">
        <v>35</v>
      </c>
      <c r="C11" s="16">
        <v>43</v>
      </c>
      <c r="D11" s="16">
        <v>41</v>
      </c>
      <c r="E11" s="16">
        <v>39</v>
      </c>
      <c r="F11" s="15">
        <v>38</v>
      </c>
      <c r="G11" s="17">
        <f t="shared" si="0"/>
        <v>196</v>
      </c>
      <c r="H11" s="18">
        <f t="shared" si="1"/>
        <v>2</v>
      </c>
    </row>
    <row r="12" spans="1:9" ht="24" thickBot="1" x14ac:dyDescent="0.4">
      <c r="A12" s="8" t="str">
        <f>Lieux!B10</f>
        <v>LOLIVARIE</v>
      </c>
      <c r="B12" s="15">
        <v>37</v>
      </c>
      <c r="C12" s="16">
        <v>42</v>
      </c>
      <c r="D12" s="16">
        <v>40</v>
      </c>
      <c r="E12" s="16">
        <v>39</v>
      </c>
      <c r="F12" s="15">
        <v>38</v>
      </c>
      <c r="G12" s="17">
        <f t="shared" si="0"/>
        <v>196</v>
      </c>
      <c r="H12" s="18">
        <f t="shared" si="1"/>
        <v>2</v>
      </c>
    </row>
    <row r="13" spans="1:9" ht="24" thickBot="1" x14ac:dyDescent="0.4">
      <c r="A13" s="8" t="str">
        <f>Etape1!A13</f>
        <v>ESSENDIERAS</v>
      </c>
      <c r="B13" s="15">
        <v>33</v>
      </c>
      <c r="C13" s="16">
        <v>32</v>
      </c>
      <c r="D13" s="16">
        <v>32</v>
      </c>
      <c r="E13" s="16">
        <v>32</v>
      </c>
      <c r="F13" s="15">
        <v>30</v>
      </c>
      <c r="G13" s="17">
        <f t="shared" ref="G13" si="2">SUM(B13:F13)</f>
        <v>159</v>
      </c>
      <c r="H13" s="18">
        <f t="shared" ref="H13" si="3">RANK(G13,ScoreE1)</f>
        <v>7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{E6F1F6A3-63E0-4296-B9BA-3735B6E360C1}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F1F6A3-63E0-4296-B9BA-3735B6E360C1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3"/>
  <sheetViews>
    <sheetView showGridLines="0" zoomScale="90" zoomScaleNormal="90" workbookViewId="0">
      <selection activeCell="A20" sqref="A20"/>
    </sheetView>
  </sheetViews>
  <sheetFormatPr baseColWidth="10" defaultColWidth="10.7109375" defaultRowHeight="23.25" x14ac:dyDescent="0.35"/>
  <cols>
    <col min="1" max="1" width="24.28515625" style="4" customWidth="1"/>
    <col min="2" max="7" width="10.7109375" style="4"/>
    <col min="8" max="8" width="9.28515625" style="4" customWidth="1"/>
    <col min="9" max="9" width="16" style="4" customWidth="1"/>
    <col min="10" max="16384" width="10.7109375" style="4"/>
  </cols>
  <sheetData>
    <row r="1" spans="1:9" s="13" customFormat="1" ht="31.5" x14ac:dyDescent="0.5">
      <c r="A1" s="43" t="str">
        <f>CONCATENATE("Résultats de l'Etape 5 : ",Lieux!B7)</f>
        <v>Résultats de l'Etape 5 : MORTEMART</v>
      </c>
      <c r="B1" s="43"/>
      <c r="C1" s="43"/>
      <c r="D1" s="43"/>
      <c r="E1" s="43"/>
      <c r="F1" s="43"/>
      <c r="G1" s="43"/>
      <c r="H1" s="43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22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34</v>
      </c>
      <c r="C5" s="16">
        <v>42</v>
      </c>
      <c r="D5" s="16">
        <v>41</v>
      </c>
      <c r="E5" s="16">
        <v>41</v>
      </c>
      <c r="F5" s="15">
        <v>38</v>
      </c>
      <c r="G5" s="17">
        <f t="shared" ref="G5:G12" si="0">SUM(B5:F5)</f>
        <v>196</v>
      </c>
      <c r="H5" s="18">
        <f t="shared" ref="H5:H12" si="1">RANK(G5,ScoreE1)</f>
        <v>2</v>
      </c>
    </row>
    <row r="6" spans="1:9" ht="24" customHeight="1" x14ac:dyDescent="0.35">
      <c r="A6" s="8" t="str">
        <f>Lieux!B4</f>
        <v>BRIVE</v>
      </c>
      <c r="B6" s="15">
        <v>37</v>
      </c>
      <c r="C6" s="16">
        <v>45</v>
      </c>
      <c r="D6" s="16">
        <v>40</v>
      </c>
      <c r="E6" s="16">
        <v>38</v>
      </c>
      <c r="F6" s="15">
        <v>38</v>
      </c>
      <c r="G6" s="17">
        <f t="shared" si="0"/>
        <v>198</v>
      </c>
      <c r="H6" s="18">
        <f t="shared" si="1"/>
        <v>1</v>
      </c>
    </row>
    <row r="7" spans="1:9" ht="24" customHeight="1" x14ac:dyDescent="0.35">
      <c r="A7" s="8" t="str">
        <f>Lieux!B5</f>
        <v>SOUILLAC</v>
      </c>
      <c r="B7" s="15">
        <v>28</v>
      </c>
      <c r="C7" s="16"/>
      <c r="D7" s="16"/>
      <c r="E7" s="16"/>
      <c r="F7" s="15"/>
      <c r="G7" s="17">
        <f t="shared" si="0"/>
        <v>28</v>
      </c>
      <c r="H7" s="18">
        <f t="shared" si="1"/>
        <v>8</v>
      </c>
    </row>
    <row r="8" spans="1:9" ht="24" customHeight="1" x14ac:dyDescent="0.35">
      <c r="A8" s="8" t="str">
        <f>Lieux!B6</f>
        <v>AUBAZINE</v>
      </c>
      <c r="B8" s="15">
        <v>35</v>
      </c>
      <c r="C8" s="16">
        <v>38</v>
      </c>
      <c r="D8" s="16">
        <v>34</v>
      </c>
      <c r="E8" s="16"/>
      <c r="F8" s="15"/>
      <c r="G8" s="17">
        <f t="shared" si="0"/>
        <v>107</v>
      </c>
      <c r="H8" s="18">
        <f t="shared" si="1"/>
        <v>6</v>
      </c>
    </row>
    <row r="9" spans="1:9" ht="24" customHeight="1" x14ac:dyDescent="0.35">
      <c r="A9" s="8" t="str">
        <f>Lieux!B7</f>
        <v>MORTEMART</v>
      </c>
      <c r="B9" s="15">
        <v>36</v>
      </c>
      <c r="C9" s="16">
        <v>42</v>
      </c>
      <c r="D9" s="16">
        <v>40</v>
      </c>
      <c r="E9" s="16">
        <v>40</v>
      </c>
      <c r="F9" s="15">
        <v>38</v>
      </c>
      <c r="G9" s="17">
        <f t="shared" si="0"/>
        <v>196</v>
      </c>
      <c r="H9" s="18">
        <f t="shared" si="1"/>
        <v>2</v>
      </c>
    </row>
    <row r="10" spans="1:9" ht="24" customHeight="1" x14ac:dyDescent="0.35">
      <c r="A10" s="8" t="str">
        <f>Lieux!B8</f>
        <v>PERIGUEUX</v>
      </c>
      <c r="B10" s="15"/>
      <c r="C10" s="16"/>
      <c r="D10" s="16"/>
      <c r="E10" s="16"/>
      <c r="F10" s="15"/>
      <c r="G10" s="17">
        <f t="shared" si="0"/>
        <v>0</v>
      </c>
      <c r="H10" s="18">
        <f t="shared" si="1"/>
        <v>9</v>
      </c>
    </row>
    <row r="11" spans="1:9" ht="24" customHeight="1" x14ac:dyDescent="0.35">
      <c r="A11" s="8" t="str">
        <f>Lieux!B9</f>
        <v>SAINT-LAZARE</v>
      </c>
      <c r="B11" s="15">
        <v>30</v>
      </c>
      <c r="C11" s="16">
        <v>38</v>
      </c>
      <c r="D11" s="16">
        <v>37</v>
      </c>
      <c r="E11" s="16">
        <v>35</v>
      </c>
      <c r="F11" s="15">
        <v>35</v>
      </c>
      <c r="G11" s="17">
        <f t="shared" si="0"/>
        <v>175</v>
      </c>
      <c r="H11" s="18">
        <f t="shared" si="1"/>
        <v>5</v>
      </c>
    </row>
    <row r="12" spans="1:9" ht="24" thickBot="1" x14ac:dyDescent="0.4">
      <c r="A12" s="8" t="str">
        <f>Lieux!B10</f>
        <v>LOLIVARIE</v>
      </c>
      <c r="B12" s="15">
        <v>33</v>
      </c>
      <c r="C12" s="16">
        <v>39</v>
      </c>
      <c r="D12" s="16">
        <v>37</v>
      </c>
      <c r="E12" s="16">
        <v>37</v>
      </c>
      <c r="F12" s="15">
        <v>33</v>
      </c>
      <c r="G12" s="17">
        <f t="shared" si="0"/>
        <v>179</v>
      </c>
      <c r="H12" s="18">
        <f t="shared" si="1"/>
        <v>4</v>
      </c>
    </row>
    <row r="13" spans="1:9" ht="24" thickBot="1" x14ac:dyDescent="0.4">
      <c r="A13" s="8" t="str">
        <f>Etape1!A13</f>
        <v>ESSENDIERAS</v>
      </c>
      <c r="B13" s="15">
        <v>33</v>
      </c>
      <c r="C13" s="16">
        <v>39</v>
      </c>
      <c r="D13" s="16"/>
      <c r="E13" s="16"/>
      <c r="F13" s="15"/>
      <c r="G13" s="17">
        <f t="shared" ref="G13" si="2">SUM(B13:F13)</f>
        <v>72</v>
      </c>
      <c r="H13" s="18">
        <f t="shared" ref="H13" si="3">RANK(G13,ScoreE1)</f>
        <v>7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{5974A537-358E-49B3-A61C-A72BCA3880DF}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74A537-358E-49B3-A61C-A72BCA3880DF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3"/>
  <sheetViews>
    <sheetView showGridLines="0" zoomScale="90" zoomScaleNormal="90" workbookViewId="0">
      <selection activeCell="G5" sqref="G5"/>
    </sheetView>
  </sheetViews>
  <sheetFormatPr baseColWidth="10" defaultColWidth="10.7109375" defaultRowHeight="23.25" x14ac:dyDescent="0.35"/>
  <cols>
    <col min="1" max="1" width="26.140625" style="4" customWidth="1"/>
    <col min="2" max="7" width="10.7109375" style="4"/>
    <col min="8" max="8" width="9.28515625" style="4" customWidth="1"/>
    <col min="9" max="9" width="14.28515625" style="4" customWidth="1"/>
    <col min="10" max="16384" width="10.7109375" style="4"/>
  </cols>
  <sheetData>
    <row r="1" spans="1:9" s="13" customFormat="1" ht="31.5" x14ac:dyDescent="0.5">
      <c r="A1" s="40" t="str">
        <f>CONCATENATE("Résultats de l'Etape 6 : ",Lieux!B8)</f>
        <v>Résultats de l'Etape 6 : PERIGUEUX</v>
      </c>
      <c r="B1" s="40"/>
      <c r="C1" s="40"/>
      <c r="D1" s="40"/>
      <c r="E1" s="40"/>
      <c r="F1" s="40"/>
      <c r="G1" s="40"/>
      <c r="H1" s="40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27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37</v>
      </c>
      <c r="C5" s="16">
        <v>46</v>
      </c>
      <c r="D5" s="16">
        <v>42</v>
      </c>
      <c r="E5" s="16">
        <v>41</v>
      </c>
      <c r="F5" s="15">
        <v>41</v>
      </c>
      <c r="G5" s="17">
        <f t="shared" ref="G5:G12" si="0">SUM(B5:F5)</f>
        <v>207</v>
      </c>
      <c r="H5" s="18">
        <f t="shared" ref="H5:H12" si="1">RANK(G5,ScoreE1)</f>
        <v>2</v>
      </c>
    </row>
    <row r="6" spans="1:9" ht="24" customHeight="1" x14ac:dyDescent="0.35">
      <c r="A6" s="8" t="str">
        <f>Lieux!B4</f>
        <v>BRIVE</v>
      </c>
      <c r="B6" s="15">
        <v>38</v>
      </c>
      <c r="C6" s="16">
        <v>45</v>
      </c>
      <c r="D6" s="16">
        <v>43</v>
      </c>
      <c r="E6" s="16">
        <v>41</v>
      </c>
      <c r="F6" s="15">
        <v>38</v>
      </c>
      <c r="G6" s="17">
        <f t="shared" si="0"/>
        <v>205</v>
      </c>
      <c r="H6" s="18">
        <f t="shared" si="1"/>
        <v>3</v>
      </c>
    </row>
    <row r="7" spans="1:9" ht="24" customHeight="1" x14ac:dyDescent="0.35">
      <c r="A7" s="8" t="str">
        <f>Lieux!B5</f>
        <v>SOUILLAC</v>
      </c>
      <c r="B7" s="15">
        <v>29</v>
      </c>
      <c r="C7" s="16">
        <v>39</v>
      </c>
      <c r="D7" s="16">
        <v>35</v>
      </c>
      <c r="E7" s="16">
        <v>26</v>
      </c>
      <c r="F7" s="15"/>
      <c r="G7" s="17">
        <f t="shared" si="0"/>
        <v>129</v>
      </c>
      <c r="H7" s="18">
        <f t="shared" si="1"/>
        <v>8</v>
      </c>
    </row>
    <row r="8" spans="1:9" ht="24" customHeight="1" x14ac:dyDescent="0.35">
      <c r="A8" s="8" t="str">
        <f>Lieux!B6</f>
        <v>AUBAZINE</v>
      </c>
      <c r="B8" s="15">
        <v>32</v>
      </c>
      <c r="C8" s="16">
        <v>38</v>
      </c>
      <c r="D8" s="16">
        <v>37</v>
      </c>
      <c r="E8" s="16">
        <v>36</v>
      </c>
      <c r="F8" s="15">
        <v>36</v>
      </c>
      <c r="G8" s="17">
        <f t="shared" si="0"/>
        <v>179</v>
      </c>
      <c r="H8" s="18">
        <f t="shared" si="1"/>
        <v>6</v>
      </c>
    </row>
    <row r="9" spans="1:9" ht="24" customHeight="1" x14ac:dyDescent="0.35">
      <c r="A9" s="8" t="str">
        <f>Lieux!B7</f>
        <v>MORTEMART</v>
      </c>
      <c r="B9" s="15">
        <v>22</v>
      </c>
      <c r="C9" s="16"/>
      <c r="D9" s="16"/>
      <c r="E9" s="16"/>
      <c r="F9" s="15"/>
      <c r="G9" s="17">
        <f t="shared" si="0"/>
        <v>22</v>
      </c>
      <c r="H9" s="18">
        <f t="shared" si="1"/>
        <v>9</v>
      </c>
    </row>
    <row r="10" spans="1:9" ht="24" customHeight="1" x14ac:dyDescent="0.35">
      <c r="A10" s="8" t="str">
        <f>Lieux!B8</f>
        <v>PERIGUEUX</v>
      </c>
      <c r="B10" s="15">
        <v>45</v>
      </c>
      <c r="C10" s="16">
        <v>43</v>
      </c>
      <c r="D10" s="16">
        <v>42</v>
      </c>
      <c r="E10" s="16">
        <v>41</v>
      </c>
      <c r="F10" s="15">
        <v>41</v>
      </c>
      <c r="G10" s="17">
        <f t="shared" si="0"/>
        <v>212</v>
      </c>
      <c r="H10" s="18">
        <f t="shared" si="1"/>
        <v>1</v>
      </c>
    </row>
    <row r="11" spans="1:9" x14ac:dyDescent="0.35">
      <c r="A11" s="8" t="str">
        <f>Lieux!B9</f>
        <v>SAINT-LAZARE</v>
      </c>
      <c r="B11" s="15">
        <v>36</v>
      </c>
      <c r="C11" s="16">
        <v>43</v>
      </c>
      <c r="D11" s="16">
        <v>40</v>
      </c>
      <c r="E11" s="16">
        <v>40</v>
      </c>
      <c r="F11" s="15">
        <v>35</v>
      </c>
      <c r="G11" s="17">
        <f t="shared" si="0"/>
        <v>194</v>
      </c>
      <c r="H11" s="18">
        <f t="shared" si="1"/>
        <v>5</v>
      </c>
    </row>
    <row r="12" spans="1:9" ht="24" thickBot="1" x14ac:dyDescent="0.4">
      <c r="A12" s="8" t="str">
        <f>Lieux!B10</f>
        <v>LOLIVARIE</v>
      </c>
      <c r="B12" s="15">
        <v>38</v>
      </c>
      <c r="C12" s="16">
        <v>45</v>
      </c>
      <c r="D12" s="16">
        <v>40</v>
      </c>
      <c r="E12" s="16">
        <v>39</v>
      </c>
      <c r="F12" s="15">
        <v>39</v>
      </c>
      <c r="G12" s="17">
        <f t="shared" si="0"/>
        <v>201</v>
      </c>
      <c r="H12" s="18">
        <f t="shared" si="1"/>
        <v>4</v>
      </c>
    </row>
    <row r="13" spans="1:9" ht="24" thickBot="1" x14ac:dyDescent="0.4">
      <c r="A13" s="8" t="str">
        <f>Etape1!A13</f>
        <v>ESSENDIERAS</v>
      </c>
      <c r="B13" s="15">
        <v>35</v>
      </c>
      <c r="C13" s="16">
        <v>41</v>
      </c>
      <c r="D13" s="16">
        <v>37</v>
      </c>
      <c r="E13" s="16">
        <v>29</v>
      </c>
      <c r="F13" s="15">
        <v>23</v>
      </c>
      <c r="G13" s="17">
        <f t="shared" ref="G13" si="2">SUM(B13:F13)</f>
        <v>165</v>
      </c>
      <c r="H13" s="18">
        <f t="shared" ref="H13" si="3">RANK(G13,ScoreE1)</f>
        <v>7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{FAD08E3A-6428-40BD-8CD6-CCCDF9F02ED9}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D08E3A-6428-40BD-8CD6-CCCDF9F02ED9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3"/>
  <sheetViews>
    <sheetView showGridLines="0" zoomScale="90" zoomScaleNormal="90" workbookViewId="0">
      <selection activeCell="E10" sqref="E10"/>
    </sheetView>
  </sheetViews>
  <sheetFormatPr baseColWidth="10" defaultColWidth="10.7109375" defaultRowHeight="23.25" x14ac:dyDescent="0.35"/>
  <cols>
    <col min="1" max="1" width="26.140625" style="4" customWidth="1"/>
    <col min="2" max="7" width="10.7109375" style="4"/>
    <col min="8" max="8" width="9.28515625" style="4" customWidth="1"/>
    <col min="9" max="9" width="14.28515625" style="4" customWidth="1"/>
    <col min="10" max="16384" width="10.7109375" style="4"/>
  </cols>
  <sheetData>
    <row r="1" spans="1:9" s="13" customFormat="1" ht="31.5" x14ac:dyDescent="0.5">
      <c r="A1" s="40" t="str">
        <f>CONCATENATE("Résultats de l'Etape 7 : ",Lieux!B9)</f>
        <v>Résultats de l'Etape 7 : SAINT-LAZARE</v>
      </c>
      <c r="B1" s="40"/>
      <c r="C1" s="40"/>
      <c r="D1" s="40"/>
      <c r="E1" s="40"/>
      <c r="F1" s="40"/>
      <c r="G1" s="40"/>
      <c r="H1" s="40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27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37</v>
      </c>
      <c r="C5" s="16">
        <v>37</v>
      </c>
      <c r="D5" s="16">
        <v>37</v>
      </c>
      <c r="E5" s="16">
        <v>36</v>
      </c>
      <c r="F5" s="15">
        <v>35</v>
      </c>
      <c r="G5" s="17">
        <v>182</v>
      </c>
      <c r="H5" s="18">
        <f t="shared" ref="H5:H12" si="0">RANK(G5,ScoreE1)</f>
        <v>6</v>
      </c>
    </row>
    <row r="6" spans="1:9" ht="24" customHeight="1" x14ac:dyDescent="0.35">
      <c r="A6" s="8" t="str">
        <f>Lieux!B4</f>
        <v>BRIVE</v>
      </c>
      <c r="B6" s="15">
        <v>38</v>
      </c>
      <c r="C6" s="16">
        <v>41</v>
      </c>
      <c r="D6" s="16">
        <v>38</v>
      </c>
      <c r="E6" s="16">
        <v>38</v>
      </c>
      <c r="F6" s="15">
        <v>37</v>
      </c>
      <c r="G6" s="17">
        <f t="shared" ref="G6:G12" si="1">SUM(B6:F6)</f>
        <v>192</v>
      </c>
      <c r="H6" s="18">
        <f t="shared" si="0"/>
        <v>3</v>
      </c>
    </row>
    <row r="7" spans="1:9" ht="24" customHeight="1" x14ac:dyDescent="0.35">
      <c r="A7" s="8" t="str">
        <f>Lieux!B5</f>
        <v>SOUILLAC</v>
      </c>
      <c r="B7" s="15">
        <v>32</v>
      </c>
      <c r="C7" s="16">
        <v>40</v>
      </c>
      <c r="D7" s="16">
        <v>37</v>
      </c>
      <c r="E7" s="16">
        <v>35</v>
      </c>
      <c r="F7" s="15"/>
      <c r="G7" s="17">
        <f t="shared" si="1"/>
        <v>144</v>
      </c>
      <c r="H7" s="18">
        <f t="shared" si="0"/>
        <v>8</v>
      </c>
    </row>
    <row r="8" spans="1:9" ht="24" customHeight="1" x14ac:dyDescent="0.35">
      <c r="A8" s="8" t="str">
        <f>Lieux!B6</f>
        <v>AUBAZINE</v>
      </c>
      <c r="B8" s="15">
        <v>31</v>
      </c>
      <c r="C8" s="16">
        <v>40</v>
      </c>
      <c r="D8" s="16">
        <v>39</v>
      </c>
      <c r="E8" s="16">
        <v>38</v>
      </c>
      <c r="F8" s="15">
        <v>35</v>
      </c>
      <c r="G8" s="17">
        <f t="shared" si="1"/>
        <v>183</v>
      </c>
      <c r="H8" s="18">
        <f t="shared" si="0"/>
        <v>5</v>
      </c>
    </row>
    <row r="9" spans="1:9" ht="24" customHeight="1" x14ac:dyDescent="0.35">
      <c r="A9" s="8" t="str">
        <f>Lieux!B7</f>
        <v>MORTEMART</v>
      </c>
      <c r="B9" s="15">
        <v>40</v>
      </c>
      <c r="C9" s="16">
        <v>42</v>
      </c>
      <c r="D9" s="16">
        <v>40</v>
      </c>
      <c r="E9" s="16">
        <v>38</v>
      </c>
      <c r="F9" s="15">
        <v>36</v>
      </c>
      <c r="G9" s="17">
        <f t="shared" si="1"/>
        <v>196</v>
      </c>
      <c r="H9" s="18">
        <f t="shared" si="0"/>
        <v>2</v>
      </c>
    </row>
    <row r="10" spans="1:9" ht="24" customHeight="1" x14ac:dyDescent="0.35">
      <c r="A10" s="8" t="str">
        <f>Lieux!B8</f>
        <v>PERIGUEUX</v>
      </c>
      <c r="B10" s="15">
        <v>31</v>
      </c>
      <c r="C10" s="16">
        <v>37</v>
      </c>
      <c r="D10" s="16">
        <v>34</v>
      </c>
      <c r="E10" s="16"/>
      <c r="F10" s="15"/>
      <c r="G10" s="17">
        <f t="shared" si="1"/>
        <v>102</v>
      </c>
      <c r="H10" s="18">
        <f t="shared" si="0"/>
        <v>9</v>
      </c>
    </row>
    <row r="11" spans="1:9" x14ac:dyDescent="0.35">
      <c r="A11" s="8" t="str">
        <f>Lieux!B9</f>
        <v>SAINT-LAZARE</v>
      </c>
      <c r="B11" s="15">
        <v>38</v>
      </c>
      <c r="C11" s="16">
        <v>46</v>
      </c>
      <c r="D11" s="16">
        <v>45</v>
      </c>
      <c r="E11" s="16">
        <v>42</v>
      </c>
      <c r="F11" s="15">
        <v>41</v>
      </c>
      <c r="G11" s="17">
        <f t="shared" si="1"/>
        <v>212</v>
      </c>
      <c r="H11" s="18">
        <f t="shared" si="0"/>
        <v>1</v>
      </c>
    </row>
    <row r="12" spans="1:9" ht="24" thickBot="1" x14ac:dyDescent="0.4">
      <c r="A12" s="8" t="str">
        <f>Lieux!B10</f>
        <v>LOLIVARIE</v>
      </c>
      <c r="B12" s="15">
        <v>38</v>
      </c>
      <c r="C12" s="16">
        <v>41</v>
      </c>
      <c r="D12" s="16">
        <v>39</v>
      </c>
      <c r="E12" s="16">
        <v>34</v>
      </c>
      <c r="F12" s="15">
        <v>33</v>
      </c>
      <c r="G12" s="17">
        <f t="shared" si="1"/>
        <v>185</v>
      </c>
      <c r="H12" s="18">
        <f t="shared" si="0"/>
        <v>4</v>
      </c>
    </row>
    <row r="13" spans="1:9" ht="24" thickBot="1" x14ac:dyDescent="0.4">
      <c r="A13" s="8" t="str">
        <f>Etape1!A13</f>
        <v>ESSENDIERAS</v>
      </c>
      <c r="B13" s="15">
        <v>36</v>
      </c>
      <c r="C13" s="16">
        <v>38</v>
      </c>
      <c r="D13" s="16">
        <v>35</v>
      </c>
      <c r="E13" s="16">
        <v>32</v>
      </c>
      <c r="F13" s="15">
        <v>31</v>
      </c>
      <c r="G13" s="17">
        <f t="shared" ref="G13" si="2">SUM(B13:F13)</f>
        <v>172</v>
      </c>
      <c r="H13" s="18">
        <f t="shared" ref="H13" si="3">RANK(G13,ScoreE1)</f>
        <v>7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{601B9F6A-3AC5-4896-B62E-BFB428836E97}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1B9F6A-3AC5-4896-B62E-BFB428836E97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3"/>
  <sheetViews>
    <sheetView showGridLines="0" zoomScale="90" zoomScaleNormal="90" workbookViewId="0">
      <selection activeCell="F15" sqref="F15"/>
    </sheetView>
  </sheetViews>
  <sheetFormatPr baseColWidth="10" defaultColWidth="10.7109375" defaultRowHeight="23.25" x14ac:dyDescent="0.35"/>
  <cols>
    <col min="1" max="1" width="26.140625" style="4" customWidth="1"/>
    <col min="2" max="7" width="10.7109375" style="4"/>
    <col min="8" max="8" width="9.28515625" style="4" customWidth="1"/>
    <col min="9" max="9" width="14.28515625" style="4" customWidth="1"/>
    <col min="10" max="16384" width="10.7109375" style="4"/>
  </cols>
  <sheetData>
    <row r="1" spans="1:9" s="13" customFormat="1" ht="31.5" x14ac:dyDescent="0.5">
      <c r="A1" s="40" t="str">
        <f>CONCATENATE("Résultats de l'Etape 8 : ",Lieux!B10)</f>
        <v>Résultats de l'Etape 8 : LOLIVARIE</v>
      </c>
      <c r="B1" s="40"/>
      <c r="C1" s="40"/>
      <c r="D1" s="40"/>
      <c r="E1" s="40"/>
      <c r="F1" s="40"/>
      <c r="G1" s="40"/>
      <c r="H1" s="40"/>
      <c r="I1" s="4"/>
    </row>
    <row r="2" spans="1:9" ht="24" customHeight="1" x14ac:dyDescent="0.35"/>
    <row r="3" spans="1:9" ht="24" customHeight="1" x14ac:dyDescent="0.35">
      <c r="A3" s="5" t="str">
        <f>Etape1!A3</f>
        <v>Saison 2025</v>
      </c>
      <c r="B3" s="41" t="s">
        <v>17</v>
      </c>
      <c r="C3" s="41" t="s">
        <v>18</v>
      </c>
      <c r="D3" s="41" t="s">
        <v>19</v>
      </c>
      <c r="E3" s="41" t="s">
        <v>20</v>
      </c>
      <c r="F3" s="41" t="s">
        <v>21</v>
      </c>
      <c r="G3" s="44" t="s">
        <v>27</v>
      </c>
      <c r="H3" s="44"/>
    </row>
    <row r="4" spans="1:9" ht="24" customHeight="1" x14ac:dyDescent="0.35">
      <c r="A4" s="14" t="s">
        <v>23</v>
      </c>
      <c r="B4" s="41"/>
      <c r="C4" s="41"/>
      <c r="D4" s="41"/>
      <c r="E4" s="41"/>
      <c r="F4" s="41"/>
      <c r="G4" s="7" t="s">
        <v>24</v>
      </c>
      <c r="H4" s="7" t="s">
        <v>25</v>
      </c>
    </row>
    <row r="5" spans="1:9" ht="24" customHeight="1" x14ac:dyDescent="0.35">
      <c r="A5" s="8" t="str">
        <f>Lieux!B3</f>
        <v>LA MARTERIE</v>
      </c>
      <c r="B5" s="15">
        <v>40</v>
      </c>
      <c r="C5" s="16">
        <v>46</v>
      </c>
      <c r="D5" s="16">
        <v>44</v>
      </c>
      <c r="E5" s="16">
        <v>43</v>
      </c>
      <c r="F5" s="15">
        <v>42</v>
      </c>
      <c r="G5" s="17">
        <f t="shared" ref="G5:G12" si="0">SUM(B5:F5)</f>
        <v>215</v>
      </c>
      <c r="H5" s="18">
        <f t="shared" ref="H5:H12" si="1">RANK(G5,ScoreE1)</f>
        <v>1</v>
      </c>
    </row>
    <row r="6" spans="1:9" ht="24" customHeight="1" x14ac:dyDescent="0.35">
      <c r="A6" s="8" t="str">
        <f>Lieux!B4</f>
        <v>BRIVE</v>
      </c>
      <c r="B6" s="15">
        <v>36</v>
      </c>
      <c r="C6" s="16">
        <v>43</v>
      </c>
      <c r="D6" s="16">
        <v>43</v>
      </c>
      <c r="E6" s="16">
        <v>39</v>
      </c>
      <c r="F6" s="15">
        <v>39</v>
      </c>
      <c r="G6" s="17">
        <f t="shared" si="0"/>
        <v>200</v>
      </c>
      <c r="H6" s="18">
        <f t="shared" si="1"/>
        <v>3</v>
      </c>
    </row>
    <row r="7" spans="1:9" ht="24" customHeight="1" x14ac:dyDescent="0.35">
      <c r="A7" s="8" t="str">
        <f>Lieux!B5</f>
        <v>SOUILLAC</v>
      </c>
      <c r="B7" s="15">
        <v>29</v>
      </c>
      <c r="C7" s="16">
        <v>33</v>
      </c>
      <c r="D7" s="16">
        <v>33</v>
      </c>
      <c r="E7" s="16">
        <v>27</v>
      </c>
      <c r="F7" s="15"/>
      <c r="G7" s="17">
        <f t="shared" si="0"/>
        <v>122</v>
      </c>
      <c r="H7" s="18">
        <f t="shared" si="1"/>
        <v>6</v>
      </c>
    </row>
    <row r="8" spans="1:9" ht="24" customHeight="1" x14ac:dyDescent="0.35">
      <c r="A8" s="8" t="str">
        <f>Lieux!B6</f>
        <v>AUBAZINE</v>
      </c>
      <c r="B8" s="15">
        <v>29</v>
      </c>
      <c r="C8" s="16">
        <v>24</v>
      </c>
      <c r="D8" s="16"/>
      <c r="E8" s="16"/>
      <c r="F8" s="15"/>
      <c r="G8" s="17">
        <f t="shared" si="0"/>
        <v>53</v>
      </c>
      <c r="H8" s="18">
        <f t="shared" si="1"/>
        <v>9</v>
      </c>
    </row>
    <row r="9" spans="1:9" ht="24" customHeight="1" x14ac:dyDescent="0.35">
      <c r="A9" s="8" t="str">
        <f>Lieux!B7</f>
        <v>MORTEMART</v>
      </c>
      <c r="B9" s="15">
        <v>30</v>
      </c>
      <c r="C9" s="16">
        <v>43</v>
      </c>
      <c r="D9" s="16"/>
      <c r="E9" s="16"/>
      <c r="F9" s="15"/>
      <c r="G9" s="17">
        <f t="shared" si="0"/>
        <v>73</v>
      </c>
      <c r="H9" s="18">
        <f t="shared" si="1"/>
        <v>7</v>
      </c>
    </row>
    <row r="10" spans="1:9" ht="24" customHeight="1" x14ac:dyDescent="0.35">
      <c r="A10" s="8" t="str">
        <f>Lieux!B8</f>
        <v>PERIGUEUX</v>
      </c>
      <c r="B10" s="15">
        <v>34</v>
      </c>
      <c r="C10" s="16">
        <v>37</v>
      </c>
      <c r="D10" s="16"/>
      <c r="E10" s="16"/>
      <c r="F10" s="15"/>
      <c r="G10" s="17">
        <f t="shared" si="0"/>
        <v>71</v>
      </c>
      <c r="H10" s="18">
        <f t="shared" si="1"/>
        <v>8</v>
      </c>
    </row>
    <row r="11" spans="1:9" x14ac:dyDescent="0.35">
      <c r="A11" s="8" t="str">
        <f>Lieux!B9</f>
        <v>SAINT-LAZARE</v>
      </c>
      <c r="B11" s="15">
        <v>36</v>
      </c>
      <c r="C11" s="16">
        <v>41</v>
      </c>
      <c r="D11" s="16">
        <v>40</v>
      </c>
      <c r="E11" s="16">
        <v>39</v>
      </c>
      <c r="F11" s="15">
        <v>38</v>
      </c>
      <c r="G11" s="17">
        <f t="shared" si="0"/>
        <v>194</v>
      </c>
      <c r="H11" s="18">
        <f t="shared" si="1"/>
        <v>4</v>
      </c>
    </row>
    <row r="12" spans="1:9" ht="24" thickBot="1" x14ac:dyDescent="0.4">
      <c r="A12" s="8" t="str">
        <f>Lieux!B10</f>
        <v>LOLIVARIE</v>
      </c>
      <c r="B12" s="15">
        <v>41</v>
      </c>
      <c r="C12" s="16">
        <v>42</v>
      </c>
      <c r="D12" s="16">
        <v>41</v>
      </c>
      <c r="E12" s="16">
        <v>41</v>
      </c>
      <c r="F12" s="15">
        <v>38</v>
      </c>
      <c r="G12" s="17">
        <f t="shared" si="0"/>
        <v>203</v>
      </c>
      <c r="H12" s="18">
        <f t="shared" si="1"/>
        <v>2</v>
      </c>
    </row>
    <row r="13" spans="1:9" ht="24" thickBot="1" x14ac:dyDescent="0.4">
      <c r="A13" s="8" t="str">
        <f>Etape1!A13</f>
        <v>ESSENDIERAS</v>
      </c>
      <c r="B13" s="15">
        <v>34</v>
      </c>
      <c r="C13" s="16">
        <v>37</v>
      </c>
      <c r="D13" s="16">
        <v>37</v>
      </c>
      <c r="E13" s="16">
        <v>35</v>
      </c>
      <c r="F13" s="15">
        <v>25</v>
      </c>
      <c r="G13" s="17">
        <f t="shared" ref="G13" si="2">SUM(B13:F13)</f>
        <v>168</v>
      </c>
      <c r="H13" s="18">
        <f t="shared" ref="H13" si="3">RANK(G13,ScoreE1)</f>
        <v>5</v>
      </c>
    </row>
  </sheetData>
  <mergeCells count="7">
    <mergeCell ref="A1:H1"/>
    <mergeCell ref="B3:B4"/>
    <mergeCell ref="C3:C4"/>
    <mergeCell ref="D3:D4"/>
    <mergeCell ref="E3:E4"/>
    <mergeCell ref="F3:F4"/>
    <mergeCell ref="G3:H3"/>
  </mergeCells>
  <conditionalFormatting sqref="H5:H1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{F4C4541A-811E-4B6A-8D4C-1DDDB2ACD08F}</x14:id>
        </ext>
      </extLst>
    </cfRule>
  </conditionalFormatting>
  <printOptions horizontalCentered="1"/>
  <pageMargins left="0.70833333333333304" right="0.70833333333333304" top="1.3388888888888899" bottom="0.74791666666666701" header="0.511811023622047" footer="0.511811023622047"/>
  <pageSetup paperSize="9" orientation="landscape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C4541A-811E-4B6A-8D4C-1DDDB2ACD08F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26</vt:i4>
      </vt:variant>
    </vt:vector>
  </HeadingPairs>
  <TitlesOfParts>
    <vt:vector size="36" baseType="lpstr">
      <vt:lpstr>Lieux</vt:lpstr>
      <vt:lpstr>Etape1</vt:lpstr>
      <vt:lpstr>Etape2</vt:lpstr>
      <vt:lpstr>Etape3</vt:lpstr>
      <vt:lpstr>Etape4</vt:lpstr>
      <vt:lpstr>Etape5</vt:lpstr>
      <vt:lpstr>Etape6</vt:lpstr>
      <vt:lpstr>Etape7</vt:lpstr>
      <vt:lpstr>Etape8</vt:lpstr>
      <vt:lpstr>CLASSEMENT</vt:lpstr>
      <vt:lpstr>Etape2!ScoreE1</vt:lpstr>
      <vt:lpstr>Etape3!ScoreE1</vt:lpstr>
      <vt:lpstr>Etape4!ScoreE1</vt:lpstr>
      <vt:lpstr>Etape5!ScoreE1</vt:lpstr>
      <vt:lpstr>Etape6!ScoreE1</vt:lpstr>
      <vt:lpstr>Etape7!ScoreE1</vt:lpstr>
      <vt:lpstr>Etape8!ScoreE1</vt:lpstr>
      <vt:lpstr>ScoreE1</vt:lpstr>
      <vt:lpstr>Etape2!ScoreEC1</vt:lpstr>
      <vt:lpstr>Etape3!ScoreEC1</vt:lpstr>
      <vt:lpstr>Etape4!ScoreEC1</vt:lpstr>
      <vt:lpstr>Etape5!ScoreEC1</vt:lpstr>
      <vt:lpstr>Etape6!ScoreEC1</vt:lpstr>
      <vt:lpstr>Etape7!ScoreEC1</vt:lpstr>
      <vt:lpstr>Etape8!ScoreEC1</vt:lpstr>
      <vt:lpstr>ScoreEC1</vt:lpstr>
      <vt:lpstr>ScoreGeneral</vt:lpstr>
      <vt:lpstr>CLASSEMENT!ScoreTOTAL</vt:lpstr>
      <vt:lpstr>Etape1!Zone_d_impression</vt:lpstr>
      <vt:lpstr>Etape2!Zone_d_impression</vt:lpstr>
      <vt:lpstr>Etape3!Zone_d_impression</vt:lpstr>
      <vt:lpstr>Etape4!Zone_d_impression</vt:lpstr>
      <vt:lpstr>Etape5!Zone_d_impression</vt:lpstr>
      <vt:lpstr>Etape6!Zone_d_impression</vt:lpstr>
      <vt:lpstr>Etape7!Zone_d_impression</vt:lpstr>
      <vt:lpstr>Etape8!Zone_d_impression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dc:description/>
  <cp:lastModifiedBy>Philippe EMERIT</cp:lastModifiedBy>
  <cp:revision>1</cp:revision>
  <cp:lastPrinted>2025-09-09T17:36:26Z</cp:lastPrinted>
  <dcterms:created xsi:type="dcterms:W3CDTF">2016-06-21T05:47:27Z</dcterms:created>
  <dcterms:modified xsi:type="dcterms:W3CDTF">2025-09-14T06:31:40Z</dcterms:modified>
  <dc:language>fr-FR</dc:language>
</cp:coreProperties>
</file>